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8.xml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15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3.xml"/>
  <Override ContentType="application/vnd.openxmlformats-officedocument.spreadsheetml.table+xml" PartName="/xl/tables/table17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6.xml"/>
  <Override ContentType="application/vnd.openxmlformats-officedocument.spreadsheetml.table+xml" PartName="/xl/tables/table14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626 League transfers" sheetId="1" r:id="rId5"/>
    <sheet state="visible" name="zenit" sheetId="2" r:id="rId6"/>
    <sheet state="visible" name="spartak msk" sheetId="3" r:id="rId7"/>
    <sheet state="visible" name="krasnodar" sheetId="4" r:id="rId8"/>
    <sheet state="visible" name="dynamo msk" sheetId="5" r:id="rId9"/>
    <sheet state="visible" name="lokomotiv" sheetId="6" r:id="rId10"/>
    <sheet state="visible" name="cska" sheetId="7" r:id="rId11"/>
    <sheet state="visible" name="terek Grzn" sheetId="8" r:id="rId12"/>
    <sheet state="visible" name="Restaurants msk" sheetId="9" r:id="rId13"/>
    <sheet state="visible" name="Companies" sheetId="10" r:id="rId14"/>
    <sheet state="visible" name="Companies msk + spb" sheetId="11" r:id="rId15"/>
    <sheet state="visible" name="Enterprenuers" sheetId="12" r:id="rId16"/>
    <sheet state="visible" name="Parcels" sheetId="13" r:id="rId17"/>
    <sheet state="visible" name="Real estate market (Residential" sheetId="14" r:id="rId18"/>
    <sheet state="visible" name="Banking" sheetId="15" r:id="rId19"/>
    <sheet state="visible" name="Non-performing loans (NPLs)" sheetId="16" r:id="rId20"/>
    <sheet state="visible" name="Insolvency risks" sheetId="17" r:id="rId21"/>
    <sheet state="visible" name="Vehicles" sheetId="18" r:id="rId22"/>
  </sheets>
  <definedNames/>
  <calcPr/>
</workbook>
</file>

<file path=xl/sharedStrings.xml><?xml version="1.0" encoding="utf-8"?>
<sst xmlns="http://schemas.openxmlformats.org/spreadsheetml/2006/main" count="483" uniqueCount="344">
  <si>
    <t>Winter window</t>
  </si>
  <si>
    <t>Arrivals</t>
  </si>
  <si>
    <t>Departures</t>
  </si>
  <si>
    <t>Income (€m)</t>
  </si>
  <si>
    <t>Expenses (€m)</t>
  </si>
  <si>
    <t>Balance (€m)</t>
  </si>
  <si>
    <t>Benchmark year</t>
  </si>
  <si>
    <t>Brent avg ($/bbl)</t>
  </si>
  <si>
    <t>USD/RUB avg</t>
  </si>
  <si>
    <t>EU packages (2022+)</t>
  </si>
  <si>
    <t>Top sectors targeted (≤5)</t>
  </si>
  <si>
    <t>2016/2017</t>
  </si>
  <si>
    <t>—</t>
  </si>
  <si>
    <t>finance; defence/arms; dual-use; energy (oil tech/services); territorial</t>
  </si>
  <si>
    <t>2017/2018</t>
  </si>
  <si>
    <t>2018/2019</t>
  </si>
  <si>
    <t>2019/2020</t>
  </si>
  <si>
    <t>2020/2021</t>
  </si>
  <si>
    <t>2021/2022</t>
  </si>
  <si>
    <t>2022/2023</t>
  </si>
  <si>
    <t>finance/banks; energy; export controls (dual-use/tech); transport; media/info</t>
  </si>
  <si>
    <t>2023/2024</t>
  </si>
  <si>
    <t>defence &amp; dual-use; industrial/critical tech; energy; trade bans; anti-circumvention</t>
  </si>
  <si>
    <t>2024/2025</t>
  </si>
  <si>
    <t>defence/industrial base; finance; transport/shipping; energy; anti-circumvention</t>
  </si>
  <si>
    <t>2025/2026</t>
  </si>
  <si>
    <t>energy; finance; transport/shadow fleet; export controls; anti-circumvention</t>
  </si>
  <si>
    <t>Сезон</t>
  </si>
  <si>
    <t>Income</t>
  </si>
  <si>
    <t>Expenditure</t>
  </si>
  <si>
    <t>Баланс (Income−Expenditure)</t>
  </si>
  <si>
    <t>Позначка періоду</t>
  </si>
  <si>
    <t>16/17</t>
  </si>
  <si>
    <t>17/18</t>
  </si>
  <si>
    <t>world cup prep. fair-play restric.</t>
  </si>
  <si>
    <t>18/19</t>
  </si>
  <si>
    <t>19/20</t>
  </si>
  <si>
    <t>COVID period (19/20–20/21)</t>
  </si>
  <si>
    <t>20/21</t>
  </si>
  <si>
    <t>21/22</t>
  </si>
  <si>
    <t>22/23</t>
  </si>
  <si>
    <t>Invasion shock (22/23)</t>
  </si>
  <si>
    <t>23/24</t>
  </si>
  <si>
    <t>24/25</t>
  </si>
  <si>
    <t>25/26</t>
  </si>
  <si>
    <t>Nowadays (25/26)</t>
  </si>
  <si>
    <t>Balance</t>
  </si>
  <si>
    <t>Маркер</t>
  </si>
  <si>
    <t>COVID period</t>
  </si>
  <si>
    <t>Invasion shock</t>
  </si>
  <si>
    <t>Nowadays</t>
  </si>
  <si>
    <t>€4.20m</t>
  </si>
  <si>
    <t>€+4.20m</t>
  </si>
  <si>
    <t>€5.34m</t>
  </si>
  <si>
    <t>€-5.34m</t>
  </si>
  <si>
    <t>€1.70m</t>
  </si>
  <si>
    <t>€0.50m</t>
  </si>
  <si>
    <t>€+1.20m</t>
  </si>
  <si>
    <t>€1.10m</t>
  </si>
  <si>
    <t>€43.00m</t>
  </si>
  <si>
    <t>€-41.90m</t>
  </si>
  <si>
    <t>COVID</t>
  </si>
  <si>
    <t>€2.65m</t>
  </si>
  <si>
    <t>€15.97m</t>
  </si>
  <si>
    <t>€-13.32m</t>
  </si>
  <si>
    <t>€8.08m</t>
  </si>
  <si>
    <t>€13.62m</t>
  </si>
  <si>
    <t>€-5.54m</t>
  </si>
  <si>
    <t>Початок повномасштабного (24.02.2022)</t>
  </si>
  <si>
    <t>€5.06m</t>
  </si>
  <si>
    <t>€11.40m</t>
  </si>
  <si>
    <t>€-6.34m</t>
  </si>
  <si>
    <t>€29.30m</t>
  </si>
  <si>
    <t>€20.40m</t>
  </si>
  <si>
    <t>€+8.90m</t>
  </si>
  <si>
    <t>€0.40m</t>
  </si>
  <si>
    <t>€18.10m</t>
  </si>
  <si>
    <t>€-17.70m</t>
  </si>
  <si>
    <t>€12.51m</t>
  </si>
  <si>
    <t>€26.70m</t>
  </si>
  <si>
    <t>€-14.19m</t>
  </si>
  <si>
    <t>Сьогодення</t>
  </si>
  <si>
    <t>Season</t>
  </si>
  <si>
    <t>Net</t>
  </si>
  <si>
    <t>Marker</t>
  </si>
  <si>
    <t>€3.50m</t>
  </si>
  <si>
    <t>€6.55m</t>
  </si>
  <si>
    <t>-€3.05m</t>
  </si>
  <si>
    <t>€0.70m</t>
  </si>
  <si>
    <t>€4.25m</t>
  </si>
  <si>
    <t>-€3.55m</t>
  </si>
  <si>
    <t>€0.00m</t>
  </si>
  <si>
    <t>€17.60m</t>
  </si>
  <si>
    <t>-€17.60m</t>
  </si>
  <si>
    <t>€19.25m</t>
  </si>
  <si>
    <t>-€18.55m</t>
  </si>
  <si>
    <t>COVID times</t>
  </si>
  <si>
    <t>€15.17m</t>
  </si>
  <si>
    <t>€17.34m</t>
  </si>
  <si>
    <t>-€2.17m</t>
  </si>
  <si>
    <t>€10.49m</t>
  </si>
  <si>
    <t>€43.18m</t>
  </si>
  <si>
    <t>-€32.69m</t>
  </si>
  <si>
    <t>Full-scale invasion start</t>
  </si>
  <si>
    <t>€13.80m</t>
  </si>
  <si>
    <t>€19.08m</t>
  </si>
  <si>
    <t>-€5.28m</t>
  </si>
  <si>
    <t>€4.78m</t>
  </si>
  <si>
    <t>€4.95m</t>
  </si>
  <si>
    <t>-€0.17m</t>
  </si>
  <si>
    <t>€16.42m</t>
  </si>
  <si>
    <t>€8.91m</t>
  </si>
  <si>
    <t>€7.52m</t>
  </si>
  <si>
    <t>€7.93m</t>
  </si>
  <si>
    <t>€1.60m</t>
  </si>
  <si>
    <t>€6.33m</t>
  </si>
  <si>
    <t>Today</t>
  </si>
  <si>
    <t>Період</t>
  </si>
  <si>
    <t>Стадія ринку</t>
  </si>
  <si>
    <t>Відкриття (нових точок)</t>
  </si>
  <si>
    <t>Закриття (припинили роботу)</t>
  </si>
  <si>
    <t>Баланс ринку</t>
  </si>
  <si>
    <t>2016–2017</t>
  </si>
  <si>
    <t>Адаптація</t>
  </si>
  <si>
    <t>~250–300</t>
  </si>
  <si>
    <t>~150–200</t>
  </si>
  <si>
    <t>100 (ріст за рахунок бургерних)</t>
  </si>
  <si>
    <t>2018–2019</t>
  </si>
  <si>
    <t>"Золота ера"</t>
  </si>
  <si>
    <t>~450–550</t>
  </si>
  <si>
    <t>~120–150</t>
  </si>
  <si>
    <t>350 (бум фуд-холів та ЧС-2018)</t>
  </si>
  <si>
    <t>2020–2021</t>
  </si>
  <si>
    <t>Пандемія</t>
  </si>
  <si>
    <t>~200–250</t>
  </si>
  <si>
    <t>~600–800</t>
  </si>
  <si>
    <t>-450 (найбільший обвал)</t>
  </si>
  <si>
    <t>Ребрендинг</t>
  </si>
  <si>
    <t>~400*</t>
  </si>
  <si>
    <t>~300</t>
  </si>
  <si>
    <t>100 (*враховуючи перезапуски мереж)</t>
  </si>
  <si>
    <t>Стабілізація</t>
  </si>
  <si>
    <t>~350–400</t>
  </si>
  <si>
    <t>~180–220</t>
  </si>
  <si>
    <t>180 (активність локальних гравців)</t>
  </si>
  <si>
    <t>Кадровий голод</t>
  </si>
  <si>
    <t>~280–320</t>
  </si>
  <si>
    <t>~0 (ринок завмер)</t>
  </si>
  <si>
    <t>Податковий тиск</t>
  </si>
  <si>
    <t>~250</t>
  </si>
  <si>
    <t>-173 (початок нової кризи)</t>
  </si>
  <si>
    <t>2026 (прогноз)</t>
  </si>
  <si>
    <t>Криза рентабельності</t>
  </si>
  <si>
    <t>~500</t>
  </si>
  <si>
    <t>-320 (прогнозоване стиснення)</t>
  </si>
  <si>
    <t>Рік</t>
  </si>
  <si>
    <t>Відкрито нових</t>
  </si>
  <si>
    <t>Закрито (ліквідовано)</t>
  </si>
  <si>
    <t>Баланс (різниця)</t>
  </si>
  <si>
    <t>Контекст тренду</t>
  </si>
  <si>
    <t>Початок масових чисток реєстрів від «одноденок»</t>
  </si>
  <si>
    <t>Посилення податкового контролю</t>
  </si>
  <si>
    <t>Пік примусових ліквідацій податковою</t>
  </si>
  <si>
    <t>Економічна стагнація допандемійного періоду</t>
  </si>
  <si>
    <t>Пандемія COVID-19 та локдауни</t>
  </si>
  <si>
    <t>Поступове відновлення після карантинів</t>
  </si>
  <si>
    <t>Початок повномасштабної війни та санкцій</t>
  </si>
  <si>
    <t>Короткочасна стабілізація та «адаптація»</t>
  </si>
  <si>
    <t>Початок зростання ключової ставки</t>
  </si>
  <si>
    <t>Мінімум відкриттів за 14 років</t>
  </si>
  <si>
    <t xml:space="preserve">Ключові висновки за 10 років:
Спад реєстрацій: Кількість нових компаній, що створюються щорічно, скоротилася майже в 2.7 раза порівняно з 2016 роком.
Трендова аномалія 2025: У 2025 році зафіксовано найнижчий рівень бізнесової активності з 2011 року. Смертність бізнесу перевищила народжуваність на 26%.
Мімікрія під ІП: Хоча кількість компаній-юросіб стрімко падає, кількість індивідуальних підприємців (ІП) у 2025 році зросла на 7.2%. Бізнес масово переходить на простіші форми реєстрації, щоб уникнути складного адміністрування та високих податкових ризиків. </t>
  </si>
  <si>
    <t>Москва (Відкрито / Закрито)</t>
  </si>
  <si>
    <t>Баланс МСК</t>
  </si>
  <si>
    <t>С.-Петербург (Відкрито / Закрито)</t>
  </si>
  <si>
    <t>Баланс СПБ</t>
  </si>
  <si>
    <t>125.4 / 185.2</t>
  </si>
  <si>
    <t>38.6 / 54.1</t>
  </si>
  <si>
    <t>88.2 / 215.1</t>
  </si>
  <si>
    <t>28.5 / 62.3</t>
  </si>
  <si>
    <t>58.7 / 134.2</t>
  </si>
  <si>
    <t>18.2 / 41.5</t>
  </si>
  <si>
    <t>64.1 / 72.5</t>
  </si>
  <si>
    <t>19.5 / 24.3</t>
  </si>
  <si>
    <t>62.4 / 58.1</t>
  </si>
  <si>
    <t>18.8 / 17.5</t>
  </si>
  <si>
    <t>61.9 / 60.5</t>
  </si>
  <si>
    <t>18.4 / 18.9</t>
  </si>
  <si>
    <t>49.5 / 69.3</t>
  </si>
  <si>
    <t>14.7 / 21.4</t>
  </si>
  <si>
    <t xml:space="preserve">Ключові відмінності та тренди 2025-2026 рр.
Москва: Залишається найбільшим хабом, де зосереджено понад 558 000 діючих юридичних осіб. У 2025 році темпи відкриття нових компаній впали на 20%, що відповідає загальноросійському тренду. Основний удар припав на сферу послуг та непродовольчий ритейл через падіння прибутків.
Санкт-Петербург: Демонструє стабільно вищу частку закриттів відносно відкриттів. Станом на вересень 2025 року загальна кількість організацій у місті продовжує скорочуватися на фоні загального мінімуму компаній у реєстрах РФ за останні 14-15 років.
Сектор МСП: Попри падіння кількості юросіб, у Москві та СПБ зростає кількість індивідуальних підприємців (ІП) — у 2025 році приріст по РФ склав 7.2%, і столиці є лідерами цієї трансформації. Бізнесмени відмовляються від форми ТОВ (ООО) на користь ІП через менше податкове навантаження та простішу звітність.
Адаптація 2026: Протягом 2025 року бізнес-оптимізм у столицях залишався в «негативній зоні». Головними викликами на 2026 рік підприємці називають інфляційні очікування (на рівні 9.3% при плануванні) та критично високу вартість кредитів. </t>
  </si>
  <si>
    <t>Відкрито (тис.)</t>
  </si>
  <si>
    <t>Закрито (тис.)</t>
  </si>
  <si>
    <t>Баланс (Приріст/Спад)</t>
  </si>
  <si>
    <t>Тренд</t>
  </si>
  <si>
    <t>🟢 Помірне зростання</t>
  </si>
  <si>
    <t>🟢 Стабільність</t>
  </si>
  <si>
    <t>🟢 Оптимізм</t>
  </si>
  <si>
    <t>🟢 Пік допандемійного росту</t>
  </si>
  <si>
    <t>🔴 Криза (COVID-19 + чистка реєстрів)</t>
  </si>
  <si>
    <t>⚪️ Стагнація/Відновлення</t>
  </si>
  <si>
    <t>🟢 Адаптація до нових умов</t>
  </si>
  <si>
    <t>🚀 Рекордний бум (Маркетплейси)</t>
  </si>
  <si>
    <t>🟡 Уповільнення</t>
  </si>
  <si>
    <t>⚠️ Повернення до мінімумів</t>
  </si>
  <si>
    <t>Аналіз «сальдо» бізнесу:
Найгірший показник (-320 тис.): 2020 рік. Масове закриття через карантинні обмеження та посилення контролю з боку ФНС РФ, яка почала автоматично виключати неактивних ІП.
Золотий рік (+440 тис.): 2023 рік. Справжній аномальний сплеск. Основний драйвер — вихід сотень тисяч нових продавців на Wildberries та Ozon, а також заміщення іноземних брендів, що пішли з ринку.
Поточна ситуація (2025): Баланс залишається позитивним, але «запас міцності» скорочується. Висока ключова ставка ЦБ (21%+) робить кредити недоступними, тому чистий приріст бізнесу падає до рівнів десятирічної давнини.</t>
  </si>
  <si>
    <t>Обсяг перевезень (млрд тонн)</t>
  </si>
  <si>
    <t>Тренд вантажообігу</t>
  </si>
  <si>
    <t>Ключові фактори</t>
  </si>
  <si>
    <t>~7.9</t>
  </si>
  <si>
    <t>Стагнація</t>
  </si>
  <si>
    <t>Введення перших санкцій, падіння цін на нафту.</t>
  </si>
  <si>
    <t>~7.8</t>
  </si>
  <si>
    <t>Слабке зниження</t>
  </si>
  <si>
    <t>Реструктуризація під впливом імпортозаміщення.</t>
  </si>
  <si>
    <t>~8.1</t>
  </si>
  <si>
    <t>Зростання</t>
  </si>
  <si>
    <t>Пік експорту сировини в Європу; розвиток інфраструктури.</t>
  </si>
  <si>
    <t>~7.6</t>
  </si>
  <si>
    <t>Спад (-4.9%)</t>
  </si>
  <si>
    <t>Пандемія COVID-19: розрив глобальних ланцюгів.</t>
  </si>
  <si>
    <t>Відновлення</t>
  </si>
  <si>
    <t>Постковідне зростання попиту; високі ціни на вугілля та газ.</t>
  </si>
  <si>
    <t>~8.0</t>
  </si>
  <si>
    <t>Падіння (-2.1%)</t>
  </si>
  <si>
    <t>Початок війни: санкції на авіацію та порти Балтики.</t>
  </si>
  <si>
    <t>~8.9</t>
  </si>
  <si>
    <t>Зростання автомобільного сегмента через «сірий» імпорт.</t>
  </si>
  <si>
    <t>Спад (-0.4%)</t>
  </si>
  <si>
    <t>Рекордний обсяг у тоннах за рахунок автотранспорту, але падіння на залізниці.</t>
  </si>
  <si>
    <t>2025 (оц.)</t>
  </si>
  <si>
    <t>~8.8</t>
  </si>
  <si>
    <t>Різкий спад</t>
  </si>
  <si>
    <r>
      <t xml:space="preserve">Криза платежів, дефіцит локомотивів, </t>
    </r>
    <r>
      <rPr>
        <rFont val="&quot;Google Sans&quot;, &quot;Helvetica Neue&quot;, sans-serif"/>
        <color rgb="FF1155CC"/>
        <sz val="11.0"/>
        <u/>
      </rPr>
      <t>падіння залізничних перевезень</t>
    </r>
    <r>
      <rPr>
        <rFont val="&quot;Google Sans&quot;, &quot;Helvetica Neue&quot;, sans-serif"/>
        <sz val="11.0"/>
      </rPr>
      <t xml:space="preserve"> на 5-6%.</t>
    </r>
  </si>
  <si>
    <t>Ціна нерухомості (тис. руб/м²)</t>
  </si>
  <si>
    <t>Кількість угод (млн)</t>
  </si>
  <si>
    <t>Курс USD/RUB (сер.)</t>
  </si>
  <si>
    <t>Ставка авто (руб/км)</t>
  </si>
  <si>
    <t>2026*</t>
  </si>
  <si>
    <t>Прибуток (трлн руб)</t>
  </si>
  <si>
    <t>Сер. курс USD/RUB</t>
  </si>
  <si>
    <t>Еквівалент ($ млрд)</t>
  </si>
  <si>
    <t>Ключовий фактор впливу</t>
  </si>
  <si>
    <t>0,93</t>
  </si>
  <si>
    <t>67,0</t>
  </si>
  <si>
    <t>$13,9</t>
  </si>
  <si>
    <t>Початок розчищення ринку ЦБ.</t>
  </si>
  <si>
    <t>0,79</t>
  </si>
  <si>
    <t>58,3</t>
  </si>
  <si>
    <t>$13,5</t>
  </si>
  <si>
    <t>Санація великих приватних банків.</t>
  </si>
  <si>
    <t>1,30</t>
  </si>
  <si>
    <t>62,7</t>
  </si>
  <si>
    <t>$20,7</t>
  </si>
  <si>
    <t>Відносна стабілізація нафтових цін.</t>
  </si>
  <si>
    <t>1,70</t>
  </si>
  <si>
    <t>64,7</t>
  </si>
  <si>
    <t>$26,3</t>
  </si>
  <si>
    <t>Пік досанкційного розвитку екосистем.</t>
  </si>
  <si>
    <t>1,60</t>
  </si>
  <si>
    <t>72,1</t>
  </si>
  <si>
    <t>$22,2</t>
  </si>
  <si>
    <t>COVID-19 та запуск пільгової іпотеки.</t>
  </si>
  <si>
    <t>2,40</t>
  </si>
  <si>
    <t>73,7</t>
  </si>
  <si>
    <t>$32,6</t>
  </si>
  <si>
    <t>Постпандемійний бум споживання.</t>
  </si>
  <si>
    <t>0,20</t>
  </si>
  <si>
    <t>68,5*</t>
  </si>
  <si>
    <t>$2,9</t>
  </si>
  <si>
    <t>Початок повномасштабної війни, санкції.</t>
  </si>
  <si>
    <t>3,30</t>
  </si>
  <si>
    <t>85,2</t>
  </si>
  <si>
    <t>$38,7</t>
  </si>
  <si>
    <t>Відскок, валютна переоцінка.</t>
  </si>
  <si>
    <t>3,80</t>
  </si>
  <si>
    <t>90,5</t>
  </si>
  <si>
    <t>$41,9</t>
  </si>
  <si>
    <t>Перегрів ринку, держзамовлення ОПК.</t>
  </si>
  <si>
    <t>3,50</t>
  </si>
  <si>
    <t>100,0</t>
  </si>
  <si>
    <t>$35,0</t>
  </si>
  <si>
    <t>Охолодження через ставку 21%+.</t>
  </si>
  <si>
    <t>2026 (пр)</t>
  </si>
  <si>
    <t>3,00</t>
  </si>
  <si>
    <t>110,0</t>
  </si>
  <si>
    <t>$27,2</t>
  </si>
  <si>
    <t>Прогнозована рецесія та девальвація.</t>
  </si>
  <si>
    <t>Офіційний рівень NPL (%)</t>
  </si>
  <si>
    <t>Реальний рівень (оцінка експертів/S&amp;P)</t>
  </si>
  <si>
    <t>Ключова причина динаміки</t>
  </si>
  <si>
    <t>~14.0%</t>
  </si>
  <si>
    <t>Валютний шок та санкції за Крим.</t>
  </si>
  <si>
    <t>~17.5%</t>
  </si>
  <si>
    <t>Банківська криза, санація «Откритія» та «Бінбанку».</t>
  </si>
  <si>
    <t>~15.0%</t>
  </si>
  <si>
    <t>Період стабілізації перед пандемією.</t>
  </si>
  <si>
    <t>~16.0%</t>
  </si>
  <si>
    <t>«Ковідні» канікули маскували реальні дефолти.</t>
  </si>
  <si>
    <t>~12.0%</t>
  </si>
  <si>
    <t>Шок початку повномасштабної війни; регуляторні пільги ЦБ РФ.</t>
  </si>
  <si>
    <t>~10.0%</t>
  </si>
  <si>
    <t>«Кредитний бум»: нові видачі розмили частку старих боргів.</t>
  </si>
  <si>
    <t>~13.5%</t>
  </si>
  <si>
    <t>Переломний момент: завершення пільгової іпотеки, ставка 21%.</t>
  </si>
  <si>
    <t>2025 (прогноз)</t>
  </si>
  <si>
    <t>&gt;8.0%</t>
  </si>
  <si>
    <t>~18-20%</t>
  </si>
  <si>
    <t>Пік дефолтів через неможливість перекредитування.</t>
  </si>
  <si>
    <t>Рівень стресу (1-10)</t>
  </si>
  <si>
    <t>Статус</t>
  </si>
  <si>
    <t>Ключовий тренд року</t>
  </si>
  <si>
    <t>Факт</t>
  </si>
  <si>
    <t>Шок від перших санкцій та обвалу рубля.</t>
  </si>
  <si>
    <t>Початок адаптації та імпортозаміщення.</t>
  </si>
  <si>
    <t>"Золоте вікно" низької інфляції.</t>
  </si>
  <si>
    <t>Стабільна дебіторка при високій ціні на нафту.</t>
  </si>
  <si>
    <t>Передпандемійна стагнація доходів.</t>
  </si>
  <si>
    <t>Коронавірусні локдауни (пік боргів сервісної сфери).</t>
  </si>
  <si>
    <t>Постковідне відновлення та дешеві гроші.</t>
  </si>
  <si>
    <t>Початок повномасштабної війни, вихід іноземних компаній.</t>
  </si>
  <si>
    <t>"Економічне диво" на держзамовленнях (ВПК).</t>
  </si>
  <si>
    <t>Ставковий шок. Масове зростання судових позовів.</t>
  </si>
  <si>
    <t>Попередньо</t>
  </si>
  <si>
    <t>Криза ліквідності. Реальна неможливість перекредитування.</t>
  </si>
  <si>
    <t>Прогноз</t>
  </si>
  <si>
    <t>Ефект доміно. Масові банкрутства забудовників та ритейлу.</t>
  </si>
  <si>
    <r>
      <rPr>
        <rFont val="Arial"/>
        <b/>
        <color theme="1"/>
      </rPr>
      <t>Що ми бачимо по 2025-му та очікуємо у 2026-му?</t>
    </r>
    <r>
      <rPr>
        <rFont val="Arial"/>
        <color theme="1"/>
      </rPr>
      <t xml:space="preserve">
</t>
    </r>
    <r>
      <rPr>
        <rFont val="Arial"/>
        <b/>
        <color theme="1"/>
      </rPr>
      <t>2025 рік (Підсумки):</t>
    </r>
    <r>
      <rPr>
        <rFont val="Arial"/>
        <color theme="1"/>
      </rPr>
      <t xml:space="preserve"> Остаточні дані підтверджують, що кількість корпоративних банкрутств зросла більш ніж на 20% порівняно з 2023-м. Головна проблема — "податкова пастка": податкова служба РФ посилила контроль, і компанії, що мають борги перед бюджетом, блокуються автоматично, що зупиняє їхні розрахунки з усіма іншими.
</t>
    </r>
    <r>
      <rPr>
        <rFont val="Arial"/>
        <b/>
        <color theme="1"/>
      </rPr>
      <t>2026 рік (Прогноз):</t>
    </r>
    <r>
      <rPr>
        <rFont val="Arial"/>
        <color theme="1"/>
      </rPr>
      <t xml:space="preserve"> Це рік структурної деградації.
</t>
    </r>
    <r>
      <rPr>
        <rFont val="Arial"/>
        <b/>
        <color theme="1"/>
      </rPr>
      <t>Забудовники:</t>
    </r>
    <r>
      <rPr>
        <rFont val="Arial"/>
        <color theme="1"/>
      </rPr>
      <t xml:space="preserve"> Очікується хвиля зупинок будівництва через падіння попиту (іпотека під 25-30% не працює) та неможливість обслуговувати ескроу-рахунки.
</t>
    </r>
    <r>
      <rPr>
        <rFont val="Arial"/>
        <b/>
        <color theme="1"/>
      </rPr>
      <t>Державний сектор:</t>
    </r>
    <r>
      <rPr>
        <rFont val="Arial"/>
        <color theme="1"/>
      </rPr>
      <t xml:space="preserve"> Військові витрати продовжать "з'їдати" цивільні, що призведе до затримок оплат за держконтрактами, які не стосуються фронту.
</t>
    </r>
    <r>
      <rPr>
        <rFont val="Arial"/>
        <b/>
        <color theme="1"/>
      </rPr>
      <t>B2B-бартep:</t>
    </r>
    <r>
      <rPr>
        <rFont val="Arial"/>
        <color theme="1"/>
      </rPr>
      <t xml:space="preserve"> Повернення (у цифровому вигляді) до схем взаємозаліків, оскільки "живих" грошей у системі за ставкою 20%+ катастрофічно не вистачає.
</t>
    </r>
    <r>
      <rPr>
        <rFont val="Arial"/>
        <b/>
        <color theme="1"/>
      </rPr>
      <t>Прогнозний висновок:</t>
    </r>
    <r>
      <rPr>
        <rFont val="Arial"/>
        <color theme="1"/>
      </rPr>
      <t xml:space="preserve"> Якщо у 2024 році бізнес ще мав "жирову прослойку", то на 2026 рік ресурси вичерпані. Графік покаже майже вертикальний злет стресу в останні три роки.</t>
    </r>
  </si>
  <si>
    <r>
      <rPr>
        <rFont val="Arial"/>
        <b/>
        <color theme="1"/>
      </rPr>
      <t>Розшифровка шкали (що означають цифри):</t>
    </r>
    <r>
      <rPr>
        <rFont val="Arial"/>
        <color theme="1"/>
      </rPr>
      <t xml:space="preserve">
</t>
    </r>
    <r>
      <rPr>
        <rFont val="Arial"/>
        <b/>
        <color theme="1"/>
      </rPr>
      <t>1–3 (Низький):</t>
    </r>
    <r>
      <rPr>
        <rFont val="Arial"/>
        <color theme="1"/>
      </rPr>
      <t xml:space="preserve"> Здорова економіка. Затримки — це випадковість або технічна помилка.
</t>
    </r>
    <r>
      <rPr>
        <rFont val="Arial"/>
        <b/>
        <color theme="1"/>
      </rPr>
      <t>4–6 (Помірний):</t>
    </r>
    <r>
      <rPr>
        <rFont val="Arial"/>
        <color theme="1"/>
      </rPr>
      <t xml:space="preserve"> Робочі труднощі. Компанії затримують оплати на 1–2 тижні, але загалом система працює. Це був стан РФ у 2017–2019 роках.
</t>
    </r>
    <r>
      <rPr>
        <rFont val="Arial"/>
        <b/>
        <color theme="1"/>
      </rPr>
      <t>7–8 (Високий):</t>
    </r>
    <r>
      <rPr>
        <rFont val="Arial"/>
        <color theme="1"/>
      </rPr>
      <t xml:space="preserve"> Початок системної кризи. Грошей не вистачає цілим галузям (наприклад, авіації чи автопрому). З’являються "ланцюжки" неплатежів.
</t>
    </r>
    <r>
      <rPr>
        <rFont val="Arial"/>
        <b/>
        <color theme="1"/>
      </rPr>
      <t>9–10 (Критичний):</t>
    </r>
    <r>
      <rPr>
        <rFont val="Arial"/>
        <color theme="1"/>
      </rPr>
      <t xml:space="preserve"> Криза взаємних неплатежів. Ситуація, коли не платять навіть прибуткові компанії, бо вони тримають готівку "на чорний день", побоюючись, що завтра їм теж не заплатять. Це стан, який спостерігається зараз.</t>
    </r>
  </si>
  <si>
    <t>Ринок (Разом), тис. шт.</t>
  </si>
  <si>
    <t>Клас A/B, тис. шт.</t>
  </si>
  <si>
    <t>Клас C, тис. шт.</t>
  </si>
  <si>
    <t>Клас D/E, тис. шт.</t>
  </si>
  <si>
    <t>Клас F/Lux, тис. шт.</t>
  </si>
  <si>
    <t>SUV (Кросовери), тис. шт.</t>
  </si>
  <si>
    <t>1 600</t>
  </si>
  <si>
    <t>1 420</t>
  </si>
  <si>
    <t>1 590</t>
  </si>
  <si>
    <t>1 800</t>
  </si>
  <si>
    <t>1 760</t>
  </si>
  <si>
    <t>1 660</t>
  </si>
  <si>
    <t>1 058</t>
  </si>
  <si>
    <t>1 300</t>
  </si>
  <si>
    <t>2025 (прогн)</t>
  </si>
  <si>
    <t>1 100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</si>
</sst>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€&quot;#,##0"/>
  </numFmts>
  <fonts count="8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rgb="FF000000"/>
      <name val="Arial"/>
      <scheme val="minor"/>
    </font>
    <font>
      <b/>
      <sz val="11.0"/>
      <color theme="1"/>
      <name val="&quot;Google Sans&quot;"/>
    </font>
    <font>
      <sz val="11.0"/>
      <color theme="1"/>
      <name val="&quot;Google Sans&quot;"/>
    </font>
    <font>
      <u/>
      <sz val="11.0"/>
      <color rgb="FF0000FF"/>
      <name val="&quot;Google Sans&quot;"/>
    </font>
    <font>
      <b/>
      <sz val="11.0"/>
      <color rgb="FF0A0A0A"/>
      <name val="&quot;Google Sans&quot;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EEF8FC"/>
        <bgColor rgb="FFEEF8FC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top" wrapText="1"/>
    </xf>
    <xf borderId="0" fillId="2" fontId="2" numFmtId="0" xfId="0" applyFill="1" applyFont="1"/>
    <xf borderId="0" fillId="0" fontId="3" numFmtId="0" xfId="0" applyAlignment="1" applyFont="1">
      <alignment horizontal="left" readingOrder="0"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3" numFmtId="0" xfId="0" applyAlignment="1" applyFont="1">
      <alignment shrinkToFit="0" vertical="top" wrapText="1"/>
    </xf>
    <xf borderId="0" fillId="3" fontId="3" numFmtId="0" xfId="0" applyAlignment="1" applyFill="1" applyFont="1">
      <alignment horizontal="left" readingOrder="0" shrinkToFit="0" vertical="top" wrapText="1"/>
    </xf>
    <xf borderId="0" fillId="3" fontId="3" numFmtId="0" xfId="0" applyAlignment="1" applyFont="1">
      <alignment readingOrder="0" shrinkToFit="0" vertical="top" wrapText="1"/>
    </xf>
    <xf borderId="0" fillId="3" fontId="2" numFmtId="0" xfId="0" applyFont="1"/>
    <xf borderId="0" fillId="3" fontId="3" numFmtId="0" xfId="0" applyAlignment="1" applyFont="1">
      <alignment shrinkToFit="0" vertical="top" wrapText="1"/>
    </xf>
    <xf borderId="0" fillId="0" fontId="1" numFmtId="0" xfId="0" applyAlignment="1" applyFont="1">
      <alignment horizontal="left" readingOrder="0" shrinkToFit="0" vertical="top" wrapText="0"/>
    </xf>
    <xf borderId="0" fillId="0" fontId="3" numFmtId="0" xfId="0" applyAlignment="1" applyFont="1">
      <alignment horizontal="left" readingOrder="0" shrinkToFit="0" vertical="top" wrapText="0"/>
    </xf>
    <xf borderId="0" fillId="0" fontId="3" numFmtId="0" xfId="0" applyAlignment="1" applyFont="1">
      <alignment horizontal="left" shrinkToFit="0" vertical="top" wrapText="0"/>
    </xf>
    <xf borderId="0" fillId="0" fontId="3" numFmtId="0" xfId="0" applyAlignment="1" applyFont="1">
      <alignment readingOrder="0" shrinkToFit="0" vertical="top" wrapText="0"/>
    </xf>
    <xf borderId="0" fillId="0" fontId="3" numFmtId="0" xfId="0" applyAlignment="1" applyFont="1">
      <alignment shrinkToFit="0" vertical="top" wrapText="0"/>
    </xf>
    <xf borderId="0" fillId="0" fontId="1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horizontal="right"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readingOrder="0" shrinkToFit="0" vertical="top" wrapText="0"/>
    </xf>
    <xf borderId="0" fillId="0" fontId="3" numFmtId="164" xfId="0" applyAlignment="1" applyFont="1" applyNumberFormat="1">
      <alignment readingOrder="0" shrinkToFit="0" vertical="top" wrapText="0"/>
    </xf>
    <xf borderId="0" fillId="0" fontId="2" numFmtId="0" xfId="0" applyAlignment="1" applyFont="1">
      <alignment horizontal="left" shrinkToFit="0" vertical="top" wrapText="0"/>
    </xf>
    <xf borderId="0" fillId="0" fontId="4" numFmtId="0" xfId="0" applyAlignment="1" applyFont="1">
      <alignment horizontal="left" readingOrder="0" shrinkToFit="0" vertical="top" wrapText="0"/>
    </xf>
    <xf borderId="1" fillId="0" fontId="4" numFmtId="0" xfId="0" applyAlignment="1" applyBorder="1" applyFont="1">
      <alignment horizontal="left" readingOrder="0" shrinkToFit="0" vertical="top" wrapText="0"/>
    </xf>
    <xf borderId="1" fillId="0" fontId="5" numFmtId="0" xfId="0" applyAlignment="1" applyBorder="1" applyFont="1">
      <alignment horizontal="left" readingOrder="0" shrinkToFit="0" vertical="top" wrapText="0"/>
    </xf>
    <xf borderId="0" fillId="0" fontId="5" numFmtId="0" xfId="0" applyAlignment="1" applyFont="1">
      <alignment horizontal="left" readingOrder="0" shrinkToFit="0" vertical="top" wrapText="0"/>
    </xf>
    <xf borderId="1" fillId="0" fontId="4" numFmtId="0" xfId="0" applyAlignment="1" applyBorder="1" applyFont="1">
      <alignment readingOrder="0" shrinkToFit="0" vertical="top" wrapText="0"/>
    </xf>
    <xf borderId="1" fillId="0" fontId="5" numFmtId="0" xfId="0" applyAlignment="1" applyBorder="1" applyFont="1">
      <alignment readingOrder="0" shrinkToFit="0" vertical="top" wrapText="0"/>
    </xf>
    <xf borderId="1" fillId="0" fontId="5" numFmtId="0" xfId="0" applyAlignment="1" applyBorder="1" applyFont="1">
      <alignment readingOrder="0" shrinkToFit="0" vertical="top" wrapText="0"/>
    </xf>
    <xf borderId="1" fillId="0" fontId="5" numFmtId="0" xfId="0" applyAlignment="1" applyBorder="1" applyFont="1">
      <alignment shrinkToFit="0" vertical="top" wrapText="0"/>
    </xf>
    <xf borderId="0" fillId="0" fontId="4" numFmtId="0" xfId="0" applyAlignment="1" applyFont="1">
      <alignment readingOrder="0" shrinkToFit="0" vertical="top" wrapText="0"/>
    </xf>
    <xf borderId="0" fillId="0" fontId="4" numFmtId="0" xfId="0" applyAlignment="1" applyFont="1">
      <alignment readingOrder="0" shrinkToFit="0" vertical="top" wrapText="0"/>
    </xf>
    <xf borderId="0" fillId="0" fontId="2" numFmtId="0" xfId="0" applyAlignment="1" applyFont="1">
      <alignment readingOrder="0" shrinkToFit="0" wrapText="1"/>
    </xf>
    <xf borderId="1" fillId="0" fontId="4" numFmtId="0" xfId="0" applyAlignment="1" applyBorder="1" applyFont="1">
      <alignment readingOrder="0" shrinkToFit="0" vertical="top" wrapText="0"/>
    </xf>
    <xf borderId="1" fillId="0" fontId="4" numFmtId="0" xfId="0" applyAlignment="1" applyBorder="1" applyFont="1">
      <alignment shrinkToFit="0" vertical="top" wrapText="0"/>
    </xf>
    <xf borderId="1" fillId="0" fontId="5" numFmtId="0" xfId="0" applyAlignment="1" applyBorder="1" applyFont="1">
      <alignment shrinkToFit="0" vertical="top" wrapText="0"/>
    </xf>
    <xf borderId="1" fillId="0" fontId="4" numFmtId="0" xfId="0" applyAlignment="1" applyBorder="1" applyFont="1">
      <alignment shrinkToFit="0" vertical="top" wrapText="0"/>
    </xf>
    <xf borderId="0" fillId="0" fontId="5" numFmtId="0" xfId="0" applyAlignment="1" applyFont="1">
      <alignment readingOrder="0" shrinkToFit="0" vertical="top" wrapText="0"/>
    </xf>
    <xf borderId="0" fillId="0" fontId="4" numFmtId="0" xfId="0" applyAlignment="1" applyFont="1">
      <alignment shrinkToFit="0" vertical="top" wrapText="0"/>
    </xf>
    <xf borderId="0" fillId="0" fontId="5" numFmtId="0" xfId="0" applyAlignment="1" applyFont="1">
      <alignment readingOrder="0" shrinkToFit="0" vertical="top" wrapText="0"/>
    </xf>
    <xf borderId="0" fillId="0" fontId="6" numFmtId="0" xfId="0" applyAlignment="1" applyFont="1">
      <alignment horizontal="left" readingOrder="0" shrinkToFit="0" vertical="top" wrapText="0"/>
    </xf>
    <xf borderId="1" fillId="0" fontId="7" numFmtId="0" xfId="0" applyAlignment="1" applyBorder="1" applyFont="1">
      <alignment horizontal="left" readingOrder="0" vertical="top"/>
    </xf>
    <xf borderId="1" fillId="0" fontId="5" numFmtId="0" xfId="0" applyAlignment="1" applyBorder="1" applyFont="1">
      <alignment horizontal="left" readingOrder="0" vertical="top"/>
    </xf>
    <xf borderId="0" fillId="0" fontId="4" numFmtId="0" xfId="0" applyAlignment="1" applyFont="1">
      <alignment horizontal="left" readingOrder="0" vertical="top"/>
    </xf>
    <xf borderId="0" fillId="0" fontId="2" numFmtId="0" xfId="0" applyAlignment="1" applyFont="1">
      <alignment horizontal="left" vertical="top"/>
    </xf>
    <xf borderId="1" fillId="0" fontId="5" numFmtId="10" xfId="0" applyAlignment="1" applyBorder="1" applyFont="1" applyNumberFormat="1">
      <alignment readingOrder="0" shrinkToFit="0" vertical="top" wrapText="0"/>
    </xf>
    <xf borderId="1" fillId="0" fontId="4" numFmtId="10" xfId="0" applyAlignment="1" applyBorder="1" applyFont="1" applyNumberFormat="1">
      <alignment readingOrder="0" shrinkToFit="0" vertical="top" wrapText="0"/>
    </xf>
    <xf borderId="1" fillId="0" fontId="5" numFmtId="0" xfId="0" applyAlignment="1" applyBorder="1" applyFont="1">
      <alignment readingOrder="0" shrinkToFit="0" vertical="top" wrapText="0"/>
    </xf>
    <xf borderId="0" fillId="0" fontId="5" numFmtId="0" xfId="0" applyAlignment="1" applyFont="1">
      <alignment readingOrder="0" shrinkToFit="0" vertical="top" wrapText="0"/>
    </xf>
    <xf borderId="0" fillId="0" fontId="2" numFmtId="0" xfId="0" applyAlignment="1" applyFont="1">
      <alignment readingOrder="0" shrinkToFit="0" vertical="top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8">
    <tableStyle count="4" pivot="0" name="1626 League transfer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zenit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partak msk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krasnodar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dynamo msk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lokomotiv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cska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terek Grzn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Restaurants msk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Companie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Companies msk + spb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Enterprenuer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Parcel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Real estate market (Residential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Banking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Non-performing loans (NPLs)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Insolvency risk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Vehicles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11" Type="http://schemas.openxmlformats.org/officeDocument/2006/relationships/worksheet" Target="worksheets/sheet7.xml"/><Relationship Id="rId22" Type="http://schemas.openxmlformats.org/officeDocument/2006/relationships/worksheet" Target="worksheets/sheet18.xml"/><Relationship Id="rId10" Type="http://schemas.openxmlformats.org/officeDocument/2006/relationships/worksheet" Target="worksheets/sheet6.xml"/><Relationship Id="rId21" Type="http://schemas.openxmlformats.org/officeDocument/2006/relationships/worksheet" Target="worksheets/sheet17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K11" displayName="Table13" name="Table13" id="1">
  <tableColumns count="11">
    <tableColumn name="Winter window" id="1"/>
    <tableColumn name="Arrivals" id="2"/>
    <tableColumn name="Departures" id="3"/>
    <tableColumn name="Income (€m)" id="4"/>
    <tableColumn name="Expenses (€m)" id="5"/>
    <tableColumn name="Balance (€m)" id="6"/>
    <tableColumn name="Benchmark year" id="7"/>
    <tableColumn name="Brent avg ($/bbl)" id="8"/>
    <tableColumn name="USD/RUB avg" id="9"/>
    <tableColumn name="EU packages (2022+)" id="10"/>
    <tableColumn name="Top sectors targeted (≤5)" id="11"/>
  </tableColumns>
  <tableStyleInfo name="1626 League transfers-style" showColumnStripes="0" showFirstColumn="1" showLastColumn="1" showRowStripes="1"/>
</table>
</file>

<file path=xl/tables/table10.xml><?xml version="1.0" encoding="utf-8"?>
<table xmlns="http://schemas.openxmlformats.org/spreadsheetml/2006/main" ref="A1:E11" displayName="Table16" name="Table16" id="10">
  <tableColumns count="5">
    <tableColumn name="Рік" id="1"/>
    <tableColumn name="Відкрито нових" id="2"/>
    <tableColumn name="Закрито (ліквідовано)" id="3"/>
    <tableColumn name="Баланс (різниця)" id="4"/>
    <tableColumn name="Контекст тренду" id="5"/>
  </tableColumns>
  <tableStyleInfo name="Companies-style" showColumnStripes="0" showFirstColumn="1" showLastColumn="1" showRowStripes="1"/>
</table>
</file>

<file path=xl/tables/table11.xml><?xml version="1.0" encoding="utf-8"?>
<table xmlns="http://schemas.openxmlformats.org/spreadsheetml/2006/main" ref="A1:E8" displayName="Table17" name="Table17" id="11">
  <tableColumns count="5">
    <tableColumn name="Рік" id="1"/>
    <tableColumn name="Москва (Відкрито / Закрито)" id="2"/>
    <tableColumn name="Баланс МСК" id="3"/>
    <tableColumn name="С.-Петербург (Відкрито / Закрито)" id="4"/>
    <tableColumn name="Баланс СПБ" id="5"/>
  </tableColumns>
  <tableStyleInfo name="Companies msk + spb-style" showColumnStripes="0" showFirstColumn="1" showLastColumn="1" showRowStripes="1"/>
</table>
</file>

<file path=xl/tables/table12.xml><?xml version="1.0" encoding="utf-8"?>
<table xmlns="http://schemas.openxmlformats.org/spreadsheetml/2006/main" ref="A1:E11" displayName="Table18" name="Table18" id="12">
  <tableColumns count="5">
    <tableColumn name="Рік" id="1"/>
    <tableColumn name="Відкрито (тис.)" id="2"/>
    <tableColumn name="Закрито (тис.)" id="3"/>
    <tableColumn name="Баланс (Приріст/Спад)" id="4"/>
    <tableColumn name="Тренд" id="5"/>
  </tableColumns>
  <tableStyleInfo name="Enterprenuers-style" showColumnStripes="0" showFirstColumn="1" showLastColumn="1" showRowStripes="1"/>
</table>
</file>

<file path=xl/tables/table13.xml><?xml version="1.0" encoding="utf-8"?>
<table xmlns="http://schemas.openxmlformats.org/spreadsheetml/2006/main" ref="A1:D10" displayName="Table10" name="Table10" id="13">
  <tableColumns count="4">
    <tableColumn name="Рік" id="1"/>
    <tableColumn name="Обсяг перевезень (млрд тонн)" id="2"/>
    <tableColumn name="Тренд вантажообігу" id="3"/>
    <tableColumn name="Ключові фактори" id="4"/>
  </tableColumns>
  <tableStyleInfo name="Parcels-style" showColumnStripes="0" showFirstColumn="1" showLastColumn="1" showRowStripes="1"/>
</table>
</file>

<file path=xl/tables/table14.xml><?xml version="1.0" encoding="utf-8"?>
<table xmlns="http://schemas.openxmlformats.org/spreadsheetml/2006/main" ref="A1:D13" displayName="Table9" name="Table9" id="14">
  <tableColumns count="4">
    <tableColumn name="Рік" id="1"/>
    <tableColumn name="Ціна нерухомості (тис. руб/м²)" id="2"/>
    <tableColumn name="Кількість угод (млн)" id="3"/>
    <tableColumn name="Курс USD/RUB (сер.)" id="4"/>
  </tableColumns>
  <tableStyleInfo name="Real estate market (Residential-style" showColumnStripes="0" showFirstColumn="1" showLastColumn="1" showRowStripes="1"/>
</table>
</file>

<file path=xl/tables/table15.xml><?xml version="1.0" encoding="utf-8"?>
<table xmlns="http://schemas.openxmlformats.org/spreadsheetml/2006/main" ref="A1:E12" displayName="Table8" name="Table8" id="15">
  <tableColumns count="5">
    <tableColumn name="Період" id="1"/>
    <tableColumn name="Прибуток (трлн руб)" id="2"/>
    <tableColumn name="Сер. курс USD/RUB" id="3"/>
    <tableColumn name="Еквівалент ($ млрд)" id="4"/>
    <tableColumn name="Ключовий фактор впливу" id="5"/>
  </tableColumns>
  <tableStyleInfo name="Banking-style" showColumnStripes="0" showFirstColumn="1" showLastColumn="1" showRowStripes="1"/>
</table>
</file>

<file path=xl/tables/table16.xml><?xml version="1.0" encoding="utf-8"?>
<table xmlns="http://schemas.openxmlformats.org/spreadsheetml/2006/main" ref="A1:D9" displayName="Table14" name="Table14" id="16">
  <tableColumns count="4">
    <tableColumn name="Рік" id="1"/>
    <tableColumn name="Офіційний рівень NPL (%)" id="2"/>
    <tableColumn name="Реальний рівень (оцінка експертів/S&amp;P)" id="3"/>
    <tableColumn name="Ключова причина динаміки" id="4"/>
  </tableColumns>
  <tableStyleInfo name="Non-performing loans (NPLs)-style" showColumnStripes="0" showFirstColumn="1" showLastColumn="1" showRowStripes="1"/>
</table>
</file>

<file path=xl/tables/table17.xml><?xml version="1.0" encoding="utf-8"?>
<table xmlns="http://schemas.openxmlformats.org/spreadsheetml/2006/main" ref="A1:D13" displayName="Table12" name="Table12" id="17">
  <tableColumns count="4">
    <tableColumn name="Рік" id="1"/>
    <tableColumn name="Рівень стресу (1-10)" id="2"/>
    <tableColumn name="Статус" id="3"/>
    <tableColumn name="Ключовий тренд року" id="4"/>
  </tableColumns>
  <tableStyleInfo name="Insolvency risks-style" showColumnStripes="0" showFirstColumn="1" showLastColumn="1" showRowStripes="1"/>
</table>
</file>

<file path=xl/tables/table18.xml><?xml version="1.0" encoding="utf-8"?>
<table xmlns="http://schemas.openxmlformats.org/spreadsheetml/2006/main" ref="A1:G12" displayName="Table15" name="Table15" id="18">
  <tableColumns count="7">
    <tableColumn name="Рік" id="1"/>
    <tableColumn name="Ринок (Разом), тис. шт." id="2"/>
    <tableColumn name="Клас A/B, тис. шт." id="3"/>
    <tableColumn name="Клас C, тис. шт." id="4"/>
    <tableColumn name="Клас D/E, тис. шт." id="5"/>
    <tableColumn name="Клас F/Lux, тис. шт." id="6"/>
    <tableColumn name="SUV (Кросовери), тис. шт." id="7"/>
  </tableColumns>
  <tableStyleInfo name="Vehicles-style" showColumnStripes="0" showFirstColumn="1" showLastColumn="1" showRowStripes="1"/>
</table>
</file>

<file path=xl/tables/table2.xml><?xml version="1.0" encoding="utf-8"?>
<table xmlns="http://schemas.openxmlformats.org/spreadsheetml/2006/main" ref="A1:E11" displayName="Table7" name="Table7" id="2">
  <tableColumns count="5">
    <tableColumn name="Сезон" id="1"/>
    <tableColumn name="Income" id="2"/>
    <tableColumn name="Expenditure" id="3"/>
    <tableColumn name="Баланс (Income−Expenditure)" id="4"/>
    <tableColumn name="Позначка періоду" id="5"/>
  </tableColumns>
  <tableStyleInfo name="zenit-style" showColumnStripes="0" showFirstColumn="1" showLastColumn="1" showRowStripes="1"/>
</table>
</file>

<file path=xl/tables/table3.xml><?xml version="1.0" encoding="utf-8"?>
<table xmlns="http://schemas.openxmlformats.org/spreadsheetml/2006/main" ref="A1:E11" displayName="Table6" name="Table6" id="3">
  <tableColumns count="5">
    <tableColumn name="Сезон" id="1"/>
    <tableColumn name="Income" id="2"/>
    <tableColumn name="Expenditure" id="3"/>
    <tableColumn name="Balance" id="4"/>
    <tableColumn name="Маркер" id="5"/>
  </tableColumns>
  <tableStyleInfo name="spartak msk-style" showColumnStripes="0" showFirstColumn="1" showLastColumn="1" showRowStripes="1"/>
</table>
</file>

<file path=xl/tables/table4.xml><?xml version="1.0" encoding="utf-8"?>
<table xmlns="http://schemas.openxmlformats.org/spreadsheetml/2006/main" ref="A1:E11" displayName="Table2" name="Table2" id="4">
  <tableColumns count="5">
    <tableColumn name="Сезон" id="1"/>
    <tableColumn name="Income" id="2"/>
    <tableColumn name="Expenditure" id="3"/>
    <tableColumn name="Balance" id="4"/>
    <tableColumn name="Маркер" id="5"/>
  </tableColumns>
  <tableStyleInfo name="krasnodar-style" showColumnStripes="0" showFirstColumn="1" showLastColumn="1" showRowStripes="1"/>
</table>
</file>

<file path=xl/tables/table5.xml><?xml version="1.0" encoding="utf-8"?>
<table xmlns="http://schemas.openxmlformats.org/spreadsheetml/2006/main" ref="A1:E11" displayName="Table1" name="Table1" id="5">
  <tableColumns count="5">
    <tableColumn name="Сезон" id="1"/>
    <tableColumn name="Income" id="2"/>
    <tableColumn name="Expenditure" id="3"/>
    <tableColumn name="Balance" id="4"/>
    <tableColumn name="Маркер" id="5"/>
  </tableColumns>
  <tableStyleInfo name="dynamo msk-style" showColumnStripes="0" showFirstColumn="1" showLastColumn="1" showRowStripes="1"/>
</table>
</file>

<file path=xl/tables/table6.xml><?xml version="1.0" encoding="utf-8"?>
<table xmlns="http://schemas.openxmlformats.org/spreadsheetml/2006/main" ref="A1:E11" displayName="Table3" name="Table3" id="6">
  <tableColumns count="5">
    <tableColumn name="Season" id="1"/>
    <tableColumn name="Income" id="2"/>
    <tableColumn name="Expenditure" id="3"/>
    <tableColumn name="Net" id="4"/>
    <tableColumn name="Marker" id="5"/>
  </tableColumns>
  <tableStyleInfo name="lokomotiv-style" showColumnStripes="0" showFirstColumn="1" showLastColumn="1" showRowStripes="1"/>
</table>
</file>

<file path=xl/tables/table7.xml><?xml version="1.0" encoding="utf-8"?>
<table xmlns="http://schemas.openxmlformats.org/spreadsheetml/2006/main" ref="A1:E11" displayName="Table4" name="Table4" id="7">
  <tableColumns count="5">
    <tableColumn name="Season" id="1"/>
    <tableColumn name="Income" id="2"/>
    <tableColumn name="Expenditure" id="3"/>
    <tableColumn name="Balance" id="4"/>
    <tableColumn name="Marker" id="5"/>
  </tableColumns>
  <tableStyleInfo name="cska-style" showColumnStripes="0" showFirstColumn="1" showLastColumn="1" showRowStripes="1"/>
</table>
</file>

<file path=xl/tables/table8.xml><?xml version="1.0" encoding="utf-8"?>
<table xmlns="http://schemas.openxmlformats.org/spreadsheetml/2006/main" ref="A1:E11" displayName="Table5" name="Table5" id="8">
  <tableColumns count="5">
    <tableColumn name="Сезон" id="1"/>
    <tableColumn name="Income" id="2"/>
    <tableColumn name="Expenditure" id="3"/>
    <tableColumn name="Balance" id="4"/>
    <tableColumn name="Маркер" id="5"/>
  </tableColumns>
  <tableStyleInfo name="terek Grzn-style" showColumnStripes="0" showFirstColumn="1" showLastColumn="1" showRowStripes="1"/>
</table>
</file>

<file path=xl/tables/table9.xml><?xml version="1.0" encoding="utf-8"?>
<table xmlns="http://schemas.openxmlformats.org/spreadsheetml/2006/main" ref="A1:E9" displayName="Table11" name="Table11" id="9">
  <tableColumns count="5">
    <tableColumn name="Період" id="1"/>
    <tableColumn name="Стадія ринку" id="2"/>
    <tableColumn name="Відкриття (нових точок)" id="3"/>
    <tableColumn name="Закриття (припинили роботу)" id="4"/>
    <tableColumn name="Баланс ринку" id="5"/>
  </tableColumns>
  <tableStyleInfo name="Restaurants msk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Relationship Id="rId3" Type="http://schemas.openxmlformats.org/officeDocument/2006/relationships/table" Target="../tables/table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Relationship Id="rId3" Type="http://schemas.openxmlformats.org/officeDocument/2006/relationships/table" Target="../tables/table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Relationship Id="rId3" Type="http://schemas.openxmlformats.org/officeDocument/2006/relationships/table" Target="../tables/table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hyperlink" Target="https://newsukraine.rbc.ua/news/rail-freight-in-russia-falls-to-15-year-low-1737717252.html" TargetMode="External"/><Relationship Id="rId2" Type="http://schemas.openxmlformats.org/officeDocument/2006/relationships/drawing" Target="../drawings/drawing13.xml"/><Relationship Id="rId4" Type="http://schemas.openxmlformats.org/officeDocument/2006/relationships/table" Target="../tables/table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Relationship Id="rId3" Type="http://schemas.openxmlformats.org/officeDocument/2006/relationships/table" Target="../tables/table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Relationship Id="rId3" Type="http://schemas.openxmlformats.org/officeDocument/2006/relationships/table" Target="../tables/table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Relationship Id="rId3" Type="http://schemas.openxmlformats.org/officeDocument/2006/relationships/table" Target="../tables/table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Relationship Id="rId3" Type="http://schemas.openxmlformats.org/officeDocument/2006/relationships/table" Target="../tables/table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Relationship Id="rId3" Type="http://schemas.openxmlformats.org/officeDocument/2006/relationships/table" Target="../tables/table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3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hidden="1" min="2" max="2" width="14.5"/>
    <col customWidth="1" hidden="1" min="3" max="3" width="15.38"/>
    <col customWidth="1" min="4" max="4" width="14.38"/>
    <col customWidth="1" min="5" max="5" width="15.88"/>
    <col customWidth="1" hidden="1" min="6" max="6" width="14.75"/>
    <col customWidth="1" hidden="1" min="7" max="7" width="15.75"/>
    <col customWidth="1" min="8" max="8" width="15.88"/>
    <col customWidth="1" min="9" max="9" width="15.75"/>
    <col customWidth="1" min="10" max="10" width="12.75"/>
    <col customWidth="1" min="11" max="11" width="70.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2.5" customHeight="1">
      <c r="A2" s="3" t="s">
        <v>11</v>
      </c>
      <c r="B2" s="4">
        <v>80.0</v>
      </c>
      <c r="C2" s="4">
        <v>86.0</v>
      </c>
      <c r="D2" s="4">
        <v>57.1</v>
      </c>
      <c r="E2" s="4">
        <v>32.47</v>
      </c>
      <c r="F2" s="5">
        <f>+24.63</f>
        <v>24.63</v>
      </c>
      <c r="G2" s="4">
        <v>2016.0</v>
      </c>
      <c r="H2" s="4">
        <v>43.64</v>
      </c>
      <c r="I2" s="4">
        <v>67.05</v>
      </c>
      <c r="J2" s="3" t="s">
        <v>12</v>
      </c>
      <c r="K2" s="3" t="s">
        <v>13</v>
      </c>
    </row>
    <row r="3" ht="22.5" customHeight="1">
      <c r="A3" s="6" t="s">
        <v>14</v>
      </c>
      <c r="B3" s="7">
        <v>48.0</v>
      </c>
      <c r="C3" s="7">
        <v>45.0</v>
      </c>
      <c r="D3" s="7">
        <v>17.83</v>
      </c>
      <c r="E3" s="7">
        <v>27.14</v>
      </c>
      <c r="F3" s="7">
        <v>-9.31</v>
      </c>
      <c r="G3" s="7">
        <v>2017.0</v>
      </c>
      <c r="H3" s="7">
        <v>54.13</v>
      </c>
      <c r="I3" s="7">
        <v>58.33</v>
      </c>
      <c r="J3" s="6" t="s">
        <v>12</v>
      </c>
      <c r="K3" s="6" t="s">
        <v>13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22.5" customHeight="1">
      <c r="A4" s="3" t="s">
        <v>15</v>
      </c>
      <c r="B4" s="4">
        <v>55.0</v>
      </c>
      <c r="C4" s="4">
        <v>47.0</v>
      </c>
      <c r="D4" s="4">
        <v>66.26</v>
      </c>
      <c r="E4" s="4">
        <v>59.53</v>
      </c>
      <c r="F4" s="5">
        <f>+6.74</f>
        <v>6.74</v>
      </c>
      <c r="G4" s="4">
        <v>2018.0</v>
      </c>
      <c r="H4" s="4">
        <v>71.34</v>
      </c>
      <c r="I4" s="4">
        <v>62.81</v>
      </c>
      <c r="J4" s="3" t="s">
        <v>12</v>
      </c>
      <c r="K4" s="3" t="s">
        <v>13</v>
      </c>
    </row>
    <row r="5" ht="22.5" customHeight="1">
      <c r="A5" s="6" t="s">
        <v>16</v>
      </c>
      <c r="B5" s="7">
        <v>42.0</v>
      </c>
      <c r="C5" s="7">
        <v>33.0</v>
      </c>
      <c r="D5" s="7">
        <v>30.29</v>
      </c>
      <c r="E5" s="7">
        <v>18.96</v>
      </c>
      <c r="F5" s="9">
        <f>+11.33</f>
        <v>11.33</v>
      </c>
      <c r="G5" s="7">
        <v>2019.0</v>
      </c>
      <c r="H5" s="7">
        <v>64.3</v>
      </c>
      <c r="I5" s="7">
        <v>64.71</v>
      </c>
      <c r="J5" s="6" t="s">
        <v>12</v>
      </c>
      <c r="K5" s="6" t="s">
        <v>13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22.5" customHeight="1">
      <c r="A6" s="3" t="s">
        <v>17</v>
      </c>
      <c r="B6" s="4">
        <v>53.0</v>
      </c>
      <c r="C6" s="4">
        <v>55.0</v>
      </c>
      <c r="D6" s="4">
        <v>6.7</v>
      </c>
      <c r="E6" s="4">
        <v>16.19</v>
      </c>
      <c r="F6" s="4">
        <v>-9.49</v>
      </c>
      <c r="G6" s="4">
        <v>2020.0</v>
      </c>
      <c r="H6" s="4">
        <v>41.96</v>
      </c>
      <c r="I6" s="4">
        <v>72.32</v>
      </c>
      <c r="J6" s="3" t="s">
        <v>12</v>
      </c>
      <c r="K6" s="3" t="s">
        <v>13</v>
      </c>
    </row>
    <row r="7" ht="22.5" customHeight="1">
      <c r="A7" s="6" t="s">
        <v>18</v>
      </c>
      <c r="B7" s="7">
        <v>80.0</v>
      </c>
      <c r="C7" s="7">
        <v>68.0</v>
      </c>
      <c r="D7" s="7">
        <v>31.37</v>
      </c>
      <c r="E7" s="7">
        <v>79.54</v>
      </c>
      <c r="F7" s="7">
        <v>-48.16</v>
      </c>
      <c r="G7" s="7">
        <v>2021.0</v>
      </c>
      <c r="H7" s="7">
        <v>70.86</v>
      </c>
      <c r="I7" s="7">
        <v>73.71</v>
      </c>
      <c r="J7" s="6" t="s">
        <v>12</v>
      </c>
      <c r="K7" s="6" t="s">
        <v>13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22.5" customHeight="1">
      <c r="A8" s="3" t="s">
        <v>19</v>
      </c>
      <c r="B8" s="4">
        <v>57.0</v>
      </c>
      <c r="C8" s="4">
        <v>37.0</v>
      </c>
      <c r="D8" s="4">
        <v>23.66</v>
      </c>
      <c r="E8" s="4">
        <v>28.27</v>
      </c>
      <c r="F8" s="4">
        <v>-4.61</v>
      </c>
      <c r="G8" s="4">
        <v>2022.0</v>
      </c>
      <c r="H8" s="4">
        <v>100.93</v>
      </c>
      <c r="I8" s="4">
        <v>69.92</v>
      </c>
      <c r="J8" s="3">
        <v>9.0</v>
      </c>
      <c r="K8" s="3" t="s">
        <v>20</v>
      </c>
    </row>
    <row r="9" ht="22.5" customHeight="1">
      <c r="A9" s="6" t="s">
        <v>21</v>
      </c>
      <c r="B9" s="7">
        <v>60.0</v>
      </c>
      <c r="C9" s="7">
        <v>52.0</v>
      </c>
      <c r="D9" s="7">
        <v>5.75</v>
      </c>
      <c r="E9" s="7">
        <v>72.37</v>
      </c>
      <c r="F9" s="7">
        <v>-66.62</v>
      </c>
      <c r="G9" s="7">
        <v>2023.0</v>
      </c>
      <c r="H9" s="7">
        <v>82.49</v>
      </c>
      <c r="I9" s="7">
        <v>85.54</v>
      </c>
      <c r="J9" s="6">
        <v>3.0</v>
      </c>
      <c r="K9" s="6" t="s">
        <v>22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22.5" customHeight="1">
      <c r="A10" s="3" t="s">
        <v>23</v>
      </c>
      <c r="B10" s="4">
        <v>49.0</v>
      </c>
      <c r="C10" s="4">
        <v>55.0</v>
      </c>
      <c r="D10" s="4">
        <v>78.62</v>
      </c>
      <c r="E10" s="4">
        <v>85.88</v>
      </c>
      <c r="F10" s="4">
        <v>-7.26</v>
      </c>
      <c r="G10" s="4">
        <v>2024.0</v>
      </c>
      <c r="H10" s="4">
        <v>80.52</v>
      </c>
      <c r="I10" s="4">
        <v>92.88</v>
      </c>
      <c r="J10" s="3">
        <v>3.0</v>
      </c>
      <c r="K10" s="3" t="s">
        <v>24</v>
      </c>
    </row>
    <row r="11" ht="22.5" customHeight="1">
      <c r="A11" s="6" t="s">
        <v>25</v>
      </c>
      <c r="B11" s="7">
        <v>26.0</v>
      </c>
      <c r="C11" s="7">
        <v>28.0</v>
      </c>
      <c r="D11" s="7">
        <v>53.89</v>
      </c>
      <c r="E11" s="7">
        <v>43.56</v>
      </c>
      <c r="F11" s="9">
        <f>+4</f>
        <v>4</v>
      </c>
      <c r="G11" s="7">
        <v>2025.0</v>
      </c>
      <c r="H11" s="7">
        <v>69.14</v>
      </c>
      <c r="I11" s="7">
        <v>83.78</v>
      </c>
      <c r="J11" s="6">
        <v>4.0</v>
      </c>
      <c r="K11" s="6" t="s">
        <v>26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</sheetData>
  <dataValidations>
    <dataValidation type="custom" allowBlank="1" showDropDown="1" sqref="B2:I11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22.63"/>
    <col customWidth="1" min="3" max="3" width="28.5"/>
    <col customWidth="1" min="4" max="4" width="23.75"/>
    <col customWidth="1" min="5" max="5" width="53.5"/>
  </cols>
  <sheetData>
    <row r="1" ht="22.5" customHeight="1">
      <c r="A1" s="24" t="s">
        <v>155</v>
      </c>
      <c r="B1" s="24" t="s">
        <v>156</v>
      </c>
      <c r="C1" s="24" t="s">
        <v>157</v>
      </c>
      <c r="D1" s="24" t="s">
        <v>158</v>
      </c>
      <c r="E1" s="24" t="s">
        <v>159</v>
      </c>
    </row>
    <row r="2" ht="22.5" customHeight="1">
      <c r="A2" s="28">
        <v>2016.0</v>
      </c>
      <c r="B2" s="29">
        <v>473.0</v>
      </c>
      <c r="C2" s="29">
        <v>660.0</v>
      </c>
      <c r="D2" s="29">
        <v>-187.0</v>
      </c>
      <c r="E2" s="30" t="s">
        <v>160</v>
      </c>
    </row>
    <row r="3" ht="22.5" customHeight="1">
      <c r="A3" s="28">
        <v>2017.0</v>
      </c>
      <c r="B3" s="29">
        <v>412.0</v>
      </c>
      <c r="C3" s="29">
        <v>607.0</v>
      </c>
      <c r="D3" s="29">
        <v>-195.0</v>
      </c>
      <c r="E3" s="30" t="s">
        <v>161</v>
      </c>
    </row>
    <row r="4" ht="22.5" customHeight="1">
      <c r="A4" s="28">
        <v>2018.0</v>
      </c>
      <c r="B4" s="29">
        <v>338.0</v>
      </c>
      <c r="C4" s="29">
        <v>703.0</v>
      </c>
      <c r="D4" s="29">
        <v>-365.0</v>
      </c>
      <c r="E4" s="30" t="s">
        <v>162</v>
      </c>
    </row>
    <row r="5" ht="22.5" customHeight="1">
      <c r="A5" s="28">
        <v>2019.0</v>
      </c>
      <c r="B5" s="29">
        <v>289.0</v>
      </c>
      <c r="C5" s="29">
        <v>639.0</v>
      </c>
      <c r="D5" s="29">
        <v>-350.0</v>
      </c>
      <c r="E5" s="30" t="s">
        <v>163</v>
      </c>
    </row>
    <row r="6" ht="22.5" customHeight="1">
      <c r="A6" s="28">
        <v>2020.0</v>
      </c>
      <c r="B6" s="29">
        <v>225.0</v>
      </c>
      <c r="C6" s="29">
        <v>525.0</v>
      </c>
      <c r="D6" s="29">
        <v>-300.0</v>
      </c>
      <c r="E6" s="30" t="s">
        <v>164</v>
      </c>
    </row>
    <row r="7" ht="22.5" customHeight="1">
      <c r="A7" s="28">
        <v>2021.0</v>
      </c>
      <c r="B7" s="29">
        <v>230.0</v>
      </c>
      <c r="C7" s="29">
        <v>385.0</v>
      </c>
      <c r="D7" s="29">
        <v>-155.0</v>
      </c>
      <c r="E7" s="30" t="s">
        <v>165</v>
      </c>
    </row>
    <row r="8" ht="22.5" customHeight="1">
      <c r="A8" s="28">
        <v>2022.0</v>
      </c>
      <c r="B8" s="29">
        <v>242.0</v>
      </c>
      <c r="C8" s="29">
        <v>280.0</v>
      </c>
      <c r="D8" s="29">
        <v>-38.0</v>
      </c>
      <c r="E8" s="30" t="s">
        <v>166</v>
      </c>
    </row>
    <row r="9" ht="22.5" customHeight="1">
      <c r="A9" s="28">
        <v>2023.0</v>
      </c>
      <c r="B9" s="29">
        <v>215.0</v>
      </c>
      <c r="C9" s="29">
        <v>200.0</v>
      </c>
      <c r="D9" s="31">
        <f>+15</f>
        <v>15</v>
      </c>
      <c r="E9" s="30" t="s">
        <v>167</v>
      </c>
    </row>
    <row r="10" ht="22.5" customHeight="1">
      <c r="A10" s="28">
        <v>2024.0</v>
      </c>
      <c r="B10" s="29">
        <v>216.0</v>
      </c>
      <c r="C10" s="29">
        <v>203.0</v>
      </c>
      <c r="D10" s="31">
        <f>+13</f>
        <v>13</v>
      </c>
      <c r="E10" s="30" t="s">
        <v>168</v>
      </c>
    </row>
    <row r="11" ht="22.5" customHeight="1">
      <c r="A11" s="32">
        <v>2025.0</v>
      </c>
      <c r="B11" s="32">
        <v>173.0</v>
      </c>
      <c r="C11" s="32">
        <v>233.0</v>
      </c>
      <c r="D11" s="32">
        <v>-60.0</v>
      </c>
      <c r="E11" s="33" t="s">
        <v>169</v>
      </c>
    </row>
    <row r="15">
      <c r="A15" s="34" t="s">
        <v>170</v>
      </c>
    </row>
  </sheetData>
  <mergeCells count="1">
    <mergeCell ref="A15:E15"/>
  </mergeCells>
  <dataValidations>
    <dataValidation type="custom" allowBlank="1" showDropDown="1" sqref="A2:D11">
      <formula1>AND(ISNUMBER(A2),(NOT(OR(NOT(ISERROR(DATEVALUE(A2))), AND(ISNUMBER(A2), LEFT(CELL("format", A2))="D")))))</formula1>
    </dataValidation>
  </dataValidations>
  <drawing r:id="rId1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31.13"/>
    <col customWidth="1" min="3" max="3" width="16.63"/>
    <col customWidth="1" min="4" max="4" width="36.5"/>
    <col customWidth="1" min="5" max="5" width="16.13"/>
  </cols>
  <sheetData>
    <row r="1" ht="22.5" customHeight="1">
      <c r="A1" s="24" t="s">
        <v>155</v>
      </c>
      <c r="B1" s="24" t="s">
        <v>171</v>
      </c>
      <c r="C1" s="24" t="s">
        <v>172</v>
      </c>
      <c r="D1" s="24" t="s">
        <v>173</v>
      </c>
      <c r="E1" s="24" t="s">
        <v>174</v>
      </c>
    </row>
    <row r="2" ht="22.5" customHeight="1">
      <c r="A2" s="35">
        <v>2016.0</v>
      </c>
      <c r="B2" s="30" t="s">
        <v>175</v>
      </c>
      <c r="C2" s="30">
        <v>-59.8</v>
      </c>
      <c r="D2" s="30" t="s">
        <v>176</v>
      </c>
      <c r="E2" s="30">
        <v>-15.5</v>
      </c>
    </row>
    <row r="3" ht="22.5" customHeight="1">
      <c r="A3" s="35">
        <v>2018.0</v>
      </c>
      <c r="B3" s="30" t="s">
        <v>177</v>
      </c>
      <c r="C3" s="30">
        <v>-126.9</v>
      </c>
      <c r="D3" s="30" t="s">
        <v>178</v>
      </c>
      <c r="E3" s="30">
        <v>-33.8</v>
      </c>
    </row>
    <row r="4" ht="22.5" customHeight="1">
      <c r="A4" s="35">
        <v>2020.0</v>
      </c>
      <c r="B4" s="30" t="s">
        <v>179</v>
      </c>
      <c r="C4" s="30">
        <v>-75.5</v>
      </c>
      <c r="D4" s="30" t="s">
        <v>180</v>
      </c>
      <c r="E4" s="30">
        <v>-23.3</v>
      </c>
    </row>
    <row r="5" ht="22.5" customHeight="1">
      <c r="A5" s="35">
        <v>2022.0</v>
      </c>
      <c r="B5" s="30" t="s">
        <v>181</v>
      </c>
      <c r="C5" s="30">
        <v>-8.4</v>
      </c>
      <c r="D5" s="30" t="s">
        <v>182</v>
      </c>
      <c r="E5" s="30">
        <v>-4.8</v>
      </c>
    </row>
    <row r="6" ht="22.5" customHeight="1">
      <c r="A6" s="35">
        <v>2023.0</v>
      </c>
      <c r="B6" s="30" t="s">
        <v>183</v>
      </c>
      <c r="C6" s="36">
        <f>+4.3</f>
        <v>4.3</v>
      </c>
      <c r="D6" s="30" t="s">
        <v>184</v>
      </c>
      <c r="E6" s="36">
        <f>+1.3</f>
        <v>1.3</v>
      </c>
    </row>
    <row r="7" ht="22.5" customHeight="1">
      <c r="A7" s="35">
        <v>2024.0</v>
      </c>
      <c r="B7" s="30" t="s">
        <v>185</v>
      </c>
      <c r="C7" s="37">
        <f>+1.4</f>
        <v>1.4</v>
      </c>
      <c r="D7" s="30" t="s">
        <v>186</v>
      </c>
      <c r="E7" s="30">
        <v>-0.5</v>
      </c>
    </row>
    <row r="8" ht="22.5" customHeight="1">
      <c r="A8" s="33">
        <v>2025.0</v>
      </c>
      <c r="B8" s="33" t="s">
        <v>187</v>
      </c>
      <c r="C8" s="33">
        <v>-19.8</v>
      </c>
      <c r="D8" s="33" t="s">
        <v>188</v>
      </c>
      <c r="E8" s="33">
        <v>-6.7</v>
      </c>
    </row>
    <row r="11">
      <c r="A11" s="34" t="s">
        <v>189</v>
      </c>
    </row>
  </sheetData>
  <mergeCells count="1">
    <mergeCell ref="A11:E11"/>
  </mergeCells>
  <drawing r:id="rId1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22.25"/>
    <col customWidth="1" min="3" max="3" width="21.5"/>
    <col customWidth="1" min="4" max="4" width="32.38"/>
    <col customWidth="1" min="5" max="5" width="39.0"/>
  </cols>
  <sheetData>
    <row r="1" ht="22.5" customHeight="1">
      <c r="A1" s="24" t="s">
        <v>155</v>
      </c>
      <c r="B1" s="24" t="s">
        <v>190</v>
      </c>
      <c r="C1" s="24" t="s">
        <v>191</v>
      </c>
      <c r="D1" s="24" t="s">
        <v>192</v>
      </c>
      <c r="E1" s="24" t="s">
        <v>193</v>
      </c>
    </row>
    <row r="2" ht="22.5" customHeight="1">
      <c r="A2" s="28">
        <v>2016.0</v>
      </c>
      <c r="B2" s="29">
        <v>705.0</v>
      </c>
      <c r="C2" s="29">
        <v>580.0</v>
      </c>
      <c r="D2" s="38">
        <f>+125</f>
        <v>125</v>
      </c>
      <c r="E2" s="30" t="s">
        <v>194</v>
      </c>
    </row>
    <row r="3" ht="22.5" customHeight="1">
      <c r="A3" s="28">
        <v>2017.0</v>
      </c>
      <c r="B3" s="29">
        <v>720.0</v>
      </c>
      <c r="C3" s="29">
        <v>610.0</v>
      </c>
      <c r="D3" s="38">
        <f>+110</f>
        <v>110</v>
      </c>
      <c r="E3" s="30" t="s">
        <v>195</v>
      </c>
    </row>
    <row r="4" ht="22.5" customHeight="1">
      <c r="A4" s="28">
        <v>2018.0</v>
      </c>
      <c r="B4" s="29">
        <v>780.0</v>
      </c>
      <c r="C4" s="29">
        <v>650.0</v>
      </c>
      <c r="D4" s="38">
        <f>+130</f>
        <v>130</v>
      </c>
      <c r="E4" s="30" t="s">
        <v>196</v>
      </c>
    </row>
    <row r="5" ht="22.5" customHeight="1">
      <c r="A5" s="28">
        <v>2019.0</v>
      </c>
      <c r="B5" s="29">
        <v>820.0</v>
      </c>
      <c r="C5" s="29">
        <v>670.0</v>
      </c>
      <c r="D5" s="38">
        <f>+150</f>
        <v>150</v>
      </c>
      <c r="E5" s="30" t="s">
        <v>197</v>
      </c>
    </row>
    <row r="6" ht="22.5" customHeight="1">
      <c r="A6" s="28">
        <v>2020.0</v>
      </c>
      <c r="B6" s="29">
        <v>630.0</v>
      </c>
      <c r="C6" s="29">
        <v>950.0</v>
      </c>
      <c r="D6" s="28">
        <v>-320.0</v>
      </c>
      <c r="E6" s="30" t="s">
        <v>198</v>
      </c>
    </row>
    <row r="7" ht="22.5" customHeight="1">
      <c r="A7" s="28">
        <v>2021.0</v>
      </c>
      <c r="B7" s="29">
        <v>810.0</v>
      </c>
      <c r="C7" s="29">
        <v>800.0</v>
      </c>
      <c r="D7" s="38">
        <f>+10</f>
        <v>10</v>
      </c>
      <c r="E7" s="30" t="s">
        <v>199</v>
      </c>
    </row>
    <row r="8" ht="22.5" customHeight="1">
      <c r="A8" s="28">
        <v>2022.0</v>
      </c>
      <c r="B8" s="29">
        <v>840.0</v>
      </c>
      <c r="C8" s="29">
        <v>620.0</v>
      </c>
      <c r="D8" s="38">
        <f>+220</f>
        <v>220</v>
      </c>
      <c r="E8" s="30" t="s">
        <v>200</v>
      </c>
    </row>
    <row r="9" ht="22.5" customHeight="1">
      <c r="A9" s="28">
        <v>2023.0</v>
      </c>
      <c r="B9" s="29">
        <v>980.0</v>
      </c>
      <c r="C9" s="29">
        <v>540.0</v>
      </c>
      <c r="D9" s="38">
        <f>+440</f>
        <v>440</v>
      </c>
      <c r="E9" s="30" t="s">
        <v>201</v>
      </c>
    </row>
    <row r="10" ht="22.5" customHeight="1">
      <c r="A10" s="28">
        <v>2024.0</v>
      </c>
      <c r="B10" s="29">
        <v>855.0</v>
      </c>
      <c r="C10" s="29">
        <v>610.0</v>
      </c>
      <c r="D10" s="38">
        <f>+245</f>
        <v>245</v>
      </c>
      <c r="E10" s="30" t="s">
        <v>202</v>
      </c>
    </row>
    <row r="11" ht="22.5" customHeight="1">
      <c r="A11" s="32">
        <v>2025.0</v>
      </c>
      <c r="B11" s="39">
        <v>734.0</v>
      </c>
      <c r="C11" s="39">
        <v>608.0</v>
      </c>
      <c r="D11" s="40">
        <f>+126</f>
        <v>126</v>
      </c>
      <c r="E11" s="41" t="s">
        <v>203</v>
      </c>
    </row>
    <row r="14">
      <c r="A14" s="34" t="s">
        <v>204</v>
      </c>
    </row>
  </sheetData>
  <mergeCells count="1">
    <mergeCell ref="A14:E14"/>
  </mergeCells>
  <dataValidations>
    <dataValidation type="custom" allowBlank="1" showDropDown="1" sqref="A2:D11">
      <formula1>AND(ISNUMBER(A2),(NOT(OR(NOT(ISERROR(DATEVALUE(A2))), AND(ISNUMBER(A2), LEFT(CELL("format", A2))="D")))))</formula1>
    </dataValidation>
  </dataValidations>
  <drawing r:id="rId1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33.0"/>
    <col customWidth="1" min="3" max="3" width="26.13"/>
    <col customWidth="1" min="4" max="4" width="72.5"/>
  </cols>
  <sheetData>
    <row r="1" ht="22.5" customHeight="1">
      <c r="A1" s="24" t="s">
        <v>155</v>
      </c>
      <c r="B1" s="24" t="s">
        <v>205</v>
      </c>
      <c r="C1" s="24" t="s">
        <v>206</v>
      </c>
      <c r="D1" s="24" t="s">
        <v>207</v>
      </c>
    </row>
    <row r="2" ht="22.5" customHeight="1">
      <c r="A2" s="28">
        <v>2014.0</v>
      </c>
      <c r="B2" s="26" t="s">
        <v>208</v>
      </c>
      <c r="C2" s="26" t="s">
        <v>209</v>
      </c>
      <c r="D2" s="26" t="s">
        <v>210</v>
      </c>
    </row>
    <row r="3" ht="22.5" customHeight="1">
      <c r="A3" s="28">
        <v>2016.0</v>
      </c>
      <c r="B3" s="26" t="s">
        <v>211</v>
      </c>
      <c r="C3" s="26" t="s">
        <v>212</v>
      </c>
      <c r="D3" s="26" t="s">
        <v>213</v>
      </c>
    </row>
    <row r="4" ht="22.5" customHeight="1">
      <c r="A4" s="28">
        <v>2018.0</v>
      </c>
      <c r="B4" s="26" t="s">
        <v>214</v>
      </c>
      <c r="C4" s="26" t="s">
        <v>215</v>
      </c>
      <c r="D4" s="26" t="s">
        <v>216</v>
      </c>
    </row>
    <row r="5" ht="22.5" customHeight="1">
      <c r="A5" s="28">
        <v>2020.0</v>
      </c>
      <c r="B5" s="26" t="s">
        <v>217</v>
      </c>
      <c r="C5" s="26" t="s">
        <v>218</v>
      </c>
      <c r="D5" s="25" t="s">
        <v>219</v>
      </c>
    </row>
    <row r="6" ht="22.5" customHeight="1">
      <c r="A6" s="28">
        <v>2021.0</v>
      </c>
      <c r="B6" s="26" t="s">
        <v>214</v>
      </c>
      <c r="C6" s="26" t="s">
        <v>220</v>
      </c>
      <c r="D6" s="26" t="s">
        <v>221</v>
      </c>
    </row>
    <row r="7" ht="22.5" customHeight="1">
      <c r="A7" s="28">
        <v>2022.0</v>
      </c>
      <c r="B7" s="26" t="s">
        <v>222</v>
      </c>
      <c r="C7" s="26" t="s">
        <v>223</v>
      </c>
      <c r="D7" s="25" t="s">
        <v>224</v>
      </c>
    </row>
    <row r="8" ht="22.5" customHeight="1">
      <c r="A8" s="28">
        <v>2023.0</v>
      </c>
      <c r="B8" s="26" t="s">
        <v>225</v>
      </c>
      <c r="C8" s="26" t="s">
        <v>141</v>
      </c>
      <c r="D8" s="26" t="s">
        <v>226</v>
      </c>
    </row>
    <row r="9" ht="22.5" customHeight="1">
      <c r="A9" s="28">
        <v>2024.0</v>
      </c>
      <c r="B9" s="25">
        <v>9.4</v>
      </c>
      <c r="C9" s="26" t="s">
        <v>227</v>
      </c>
      <c r="D9" s="26" t="s">
        <v>228</v>
      </c>
    </row>
    <row r="10" ht="22.5" customHeight="1">
      <c r="A10" s="33" t="s">
        <v>229</v>
      </c>
      <c r="B10" s="27" t="s">
        <v>230</v>
      </c>
      <c r="C10" s="27" t="s">
        <v>231</v>
      </c>
      <c r="D10" s="42" t="s">
        <v>232</v>
      </c>
    </row>
  </sheetData>
  <dataValidations>
    <dataValidation type="custom" allowBlank="1" showDropDown="1" sqref="A2:A10">
      <formula1>AND(ISNUMBER(A2),(NOT(OR(NOT(ISERROR(DATEVALUE(A2))), AND(ISNUMBER(A2), LEFT(CELL("format", A2))="D")))))</formula1>
    </dataValidation>
  </dataValidations>
  <hyperlinks>
    <hyperlink r:id="rId1" ref="D10"/>
  </hyperlinks>
  <drawing r:id="rId2"/>
  <tableParts count="1"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36.0"/>
    <col customWidth="1" min="3" max="3" width="26.63"/>
    <col customWidth="1" min="4" max="4" width="27.0"/>
    <col customWidth="1" min="10" max="10" width="23.13"/>
  </cols>
  <sheetData>
    <row r="1" ht="22.5" customHeight="1">
      <c r="A1" s="24" t="s">
        <v>155</v>
      </c>
      <c r="B1" s="24" t="s">
        <v>233</v>
      </c>
      <c r="C1" s="24" t="s">
        <v>234</v>
      </c>
      <c r="D1" s="24" t="s">
        <v>235</v>
      </c>
      <c r="J1" s="43" t="s">
        <v>236</v>
      </c>
    </row>
    <row r="2" ht="22.5" customHeight="1">
      <c r="A2" s="28">
        <v>2015.0</v>
      </c>
      <c r="B2" s="29">
        <v>53.0</v>
      </c>
      <c r="C2" s="29">
        <v>2.6</v>
      </c>
      <c r="D2" s="29">
        <v>60.7</v>
      </c>
      <c r="J2" s="44">
        <v>32.5</v>
      </c>
    </row>
    <row r="3" ht="22.5" customHeight="1">
      <c r="A3" s="28">
        <v>2016.0</v>
      </c>
      <c r="B3" s="29">
        <v>53.8</v>
      </c>
      <c r="C3" s="29">
        <v>2.8</v>
      </c>
      <c r="D3" s="29">
        <v>67.0</v>
      </c>
      <c r="J3" s="44">
        <v>31.8</v>
      </c>
    </row>
    <row r="4" ht="22.5" customHeight="1">
      <c r="A4" s="28">
        <v>2017.0</v>
      </c>
      <c r="B4" s="29">
        <v>55.6</v>
      </c>
      <c r="C4" s="29">
        <v>3.0</v>
      </c>
      <c r="D4" s="29">
        <v>58.3</v>
      </c>
      <c r="J4" s="44">
        <v>33.2</v>
      </c>
    </row>
    <row r="5" ht="22.5" customHeight="1">
      <c r="A5" s="28">
        <v>2018.0</v>
      </c>
      <c r="B5" s="29">
        <v>60.1</v>
      </c>
      <c r="C5" s="29">
        <v>3.3</v>
      </c>
      <c r="D5" s="29">
        <v>62.7</v>
      </c>
      <c r="J5" s="44">
        <v>35.0</v>
      </c>
    </row>
    <row r="6" ht="22.5" customHeight="1">
      <c r="A6" s="28">
        <v>2019.0</v>
      </c>
      <c r="B6" s="29">
        <v>64.1</v>
      </c>
      <c r="C6" s="29">
        <v>3.1</v>
      </c>
      <c r="D6" s="29">
        <v>64.7</v>
      </c>
      <c r="J6" s="44">
        <v>37.4</v>
      </c>
    </row>
    <row r="7" ht="22.5" customHeight="1">
      <c r="A7" s="28">
        <v>2020.0</v>
      </c>
      <c r="B7" s="29">
        <v>76.5</v>
      </c>
      <c r="C7" s="29">
        <v>3.5</v>
      </c>
      <c r="D7" s="29">
        <v>72.1</v>
      </c>
      <c r="J7" s="44">
        <v>39.2</v>
      </c>
    </row>
    <row r="8" ht="22.5" customHeight="1">
      <c r="A8" s="28">
        <v>2021.0</v>
      </c>
      <c r="B8" s="29">
        <v>93.4</v>
      </c>
      <c r="C8" s="29">
        <v>4.1</v>
      </c>
      <c r="D8" s="29">
        <v>73.7</v>
      </c>
      <c r="J8" s="44">
        <v>48.0</v>
      </c>
    </row>
    <row r="9" ht="22.5" customHeight="1">
      <c r="A9" s="28">
        <v>2022.0</v>
      </c>
      <c r="B9" s="29">
        <v>120.2</v>
      </c>
      <c r="C9" s="29">
        <v>3.2</v>
      </c>
      <c r="D9" s="29">
        <v>69.9</v>
      </c>
      <c r="J9" s="44">
        <v>52.5</v>
      </c>
    </row>
    <row r="10" ht="22.5" customHeight="1">
      <c r="A10" s="28">
        <v>2023.0</v>
      </c>
      <c r="B10" s="29">
        <v>134.0</v>
      </c>
      <c r="C10" s="29">
        <v>3.8</v>
      </c>
      <c r="D10" s="29">
        <v>85.3</v>
      </c>
      <c r="J10" s="44">
        <v>70.2</v>
      </c>
    </row>
    <row r="11" ht="22.5" customHeight="1">
      <c r="A11" s="28">
        <v>2024.0</v>
      </c>
      <c r="B11" s="29">
        <v>171.2</v>
      </c>
      <c r="C11" s="29">
        <v>2.4</v>
      </c>
      <c r="D11" s="29">
        <v>92.6</v>
      </c>
      <c r="J11" s="44">
        <v>82.0</v>
      </c>
    </row>
    <row r="12" ht="22.5" customHeight="1">
      <c r="A12" s="28">
        <v>2025.0</v>
      </c>
      <c r="B12" s="29">
        <v>185.0</v>
      </c>
      <c r="C12" s="29">
        <v>1.7</v>
      </c>
      <c r="D12" s="29">
        <v>83.5</v>
      </c>
      <c r="J12" s="44">
        <v>68.0</v>
      </c>
    </row>
    <row r="13" ht="22.5" customHeight="1">
      <c r="A13" s="33" t="s">
        <v>237</v>
      </c>
      <c r="B13" s="32">
        <v>192.0</v>
      </c>
      <c r="C13" s="32">
        <v>1.5</v>
      </c>
      <c r="D13" s="32">
        <v>77.4</v>
      </c>
      <c r="J13" s="45">
        <v>65.0</v>
      </c>
    </row>
  </sheetData>
  <dataValidations>
    <dataValidation type="custom" allowBlank="1" showDropDown="1" sqref="A2:D13">
      <formula1>AND(ISNUMBER(A2),(NOT(OR(NOT(ISERROR(DATEVALUE(A2))), AND(ISNUMBER(A2), LEFT(CELL("format", A2))="D")))))</formula1>
    </dataValidation>
  </dataValidations>
  <drawing r:id="rId1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.0"/>
    <col customWidth="1" min="2" max="2" width="25.25"/>
    <col customWidth="1" min="3" max="3" width="25.0"/>
    <col customWidth="1" min="4" max="4" width="23.25"/>
    <col customWidth="1" min="5" max="5" width="40.13"/>
  </cols>
  <sheetData>
    <row r="1" ht="22.5" customHeight="1">
      <c r="A1" s="24" t="s">
        <v>117</v>
      </c>
      <c r="B1" s="24" t="s">
        <v>238</v>
      </c>
      <c r="C1" s="24" t="s">
        <v>239</v>
      </c>
      <c r="D1" s="24" t="s">
        <v>240</v>
      </c>
      <c r="E1" s="24" t="s">
        <v>241</v>
      </c>
      <c r="F1" s="46"/>
    </row>
    <row r="2" ht="22.5" customHeight="1">
      <c r="A2" s="28">
        <v>2016.0</v>
      </c>
      <c r="B2" s="26" t="s">
        <v>242</v>
      </c>
      <c r="C2" s="26" t="s">
        <v>243</v>
      </c>
      <c r="D2" s="25" t="s">
        <v>244</v>
      </c>
      <c r="E2" s="26" t="s">
        <v>245</v>
      </c>
      <c r="F2" s="46"/>
    </row>
    <row r="3" ht="22.5" customHeight="1">
      <c r="A3" s="28">
        <v>2017.0</v>
      </c>
      <c r="B3" s="26" t="s">
        <v>246</v>
      </c>
      <c r="C3" s="26" t="s">
        <v>247</v>
      </c>
      <c r="D3" s="25" t="s">
        <v>248</v>
      </c>
      <c r="E3" s="26" t="s">
        <v>249</v>
      </c>
      <c r="F3" s="46"/>
    </row>
    <row r="4" ht="22.5" customHeight="1">
      <c r="A4" s="28">
        <v>2018.0</v>
      </c>
      <c r="B4" s="26" t="s">
        <v>250</v>
      </c>
      <c r="C4" s="26" t="s">
        <v>251</v>
      </c>
      <c r="D4" s="25" t="s">
        <v>252</v>
      </c>
      <c r="E4" s="26" t="s">
        <v>253</v>
      </c>
      <c r="F4" s="46"/>
    </row>
    <row r="5" ht="22.5" customHeight="1">
      <c r="A5" s="28">
        <v>2019.0</v>
      </c>
      <c r="B5" s="26" t="s">
        <v>254</v>
      </c>
      <c r="C5" s="26" t="s">
        <v>255</v>
      </c>
      <c r="D5" s="25" t="s">
        <v>256</v>
      </c>
      <c r="E5" s="26" t="s">
        <v>257</v>
      </c>
      <c r="F5" s="46"/>
    </row>
    <row r="6" ht="22.5" customHeight="1">
      <c r="A6" s="28">
        <v>2020.0</v>
      </c>
      <c r="B6" s="26" t="s">
        <v>258</v>
      </c>
      <c r="C6" s="26" t="s">
        <v>259</v>
      </c>
      <c r="D6" s="25" t="s">
        <v>260</v>
      </c>
      <c r="E6" s="26" t="s">
        <v>261</v>
      </c>
      <c r="F6" s="46"/>
    </row>
    <row r="7" ht="22.5" customHeight="1">
      <c r="A7" s="28">
        <v>2021.0</v>
      </c>
      <c r="B7" s="26" t="s">
        <v>262</v>
      </c>
      <c r="C7" s="26" t="s">
        <v>263</v>
      </c>
      <c r="D7" s="25" t="s">
        <v>264</v>
      </c>
      <c r="E7" s="26" t="s">
        <v>265</v>
      </c>
      <c r="F7" s="46"/>
    </row>
    <row r="8" ht="22.5" customHeight="1">
      <c r="A8" s="28">
        <v>2022.0</v>
      </c>
      <c r="B8" s="26" t="s">
        <v>266</v>
      </c>
      <c r="C8" s="26" t="s">
        <v>267</v>
      </c>
      <c r="D8" s="25" t="s">
        <v>268</v>
      </c>
      <c r="E8" s="26" t="s">
        <v>269</v>
      </c>
      <c r="F8" s="46"/>
    </row>
    <row r="9" ht="22.5" customHeight="1">
      <c r="A9" s="28">
        <v>2023.0</v>
      </c>
      <c r="B9" s="26" t="s">
        <v>270</v>
      </c>
      <c r="C9" s="26" t="s">
        <v>271</v>
      </c>
      <c r="D9" s="25" t="s">
        <v>272</v>
      </c>
      <c r="E9" s="26" t="s">
        <v>273</v>
      </c>
      <c r="F9" s="46"/>
    </row>
    <row r="10" ht="22.5" customHeight="1">
      <c r="A10" s="28">
        <v>2024.0</v>
      </c>
      <c r="B10" s="26" t="s">
        <v>274</v>
      </c>
      <c r="C10" s="26" t="s">
        <v>275</v>
      </c>
      <c r="D10" s="25" t="s">
        <v>276</v>
      </c>
      <c r="E10" s="26" t="s">
        <v>277</v>
      </c>
      <c r="F10" s="46"/>
    </row>
    <row r="11" ht="22.5" customHeight="1">
      <c r="A11" s="28">
        <v>2025.0</v>
      </c>
      <c r="B11" s="26" t="s">
        <v>278</v>
      </c>
      <c r="C11" s="26" t="s">
        <v>279</v>
      </c>
      <c r="D11" s="25" t="s">
        <v>280</v>
      </c>
      <c r="E11" s="26" t="s">
        <v>281</v>
      </c>
      <c r="F11" s="46"/>
    </row>
    <row r="12" ht="22.5" customHeight="1">
      <c r="A12" s="33" t="s">
        <v>282</v>
      </c>
      <c r="B12" s="27" t="s">
        <v>283</v>
      </c>
      <c r="C12" s="27" t="s">
        <v>284</v>
      </c>
      <c r="D12" s="24" t="s">
        <v>285</v>
      </c>
      <c r="E12" s="27" t="s">
        <v>286</v>
      </c>
      <c r="F12" s="46"/>
    </row>
  </sheetData>
  <dataValidations>
    <dataValidation type="custom" allowBlank="1" showDropDown="1" sqref="A2:A12">
      <formula1>AND(ISNUMBER(A2),(NOT(OR(NOT(ISERROR(DATEVALUE(A2))), AND(ISNUMBER(A2), LEFT(CELL("format", A2))="D")))))</formula1>
    </dataValidation>
  </dataValidations>
  <drawing r:id="rId1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.5"/>
    <col customWidth="1" min="2" max="2" width="31.63"/>
    <col customWidth="1" min="3" max="3" width="37.63"/>
    <col customWidth="1" min="4" max="4" width="62.88"/>
  </cols>
  <sheetData>
    <row r="1" ht="22.5" customHeight="1">
      <c r="A1" s="24" t="s">
        <v>155</v>
      </c>
      <c r="B1" s="24" t="s">
        <v>287</v>
      </c>
      <c r="C1" s="24" t="s">
        <v>288</v>
      </c>
      <c r="D1" s="24" t="s">
        <v>289</v>
      </c>
    </row>
    <row r="2" ht="22.5" customHeight="1">
      <c r="A2" s="28">
        <v>2015.0</v>
      </c>
      <c r="B2" s="47">
        <v>0.105</v>
      </c>
      <c r="C2" s="26" t="s">
        <v>290</v>
      </c>
      <c r="D2" s="26" t="s">
        <v>291</v>
      </c>
    </row>
    <row r="3" ht="22.5" customHeight="1">
      <c r="A3" s="28">
        <v>2017.0</v>
      </c>
      <c r="B3" s="47">
        <v>0.12</v>
      </c>
      <c r="C3" s="26" t="s">
        <v>292</v>
      </c>
      <c r="D3" s="26" t="s">
        <v>293</v>
      </c>
    </row>
    <row r="4" ht="22.5" customHeight="1">
      <c r="A4" s="28">
        <v>2019.0</v>
      </c>
      <c r="B4" s="47">
        <v>0.093</v>
      </c>
      <c r="C4" s="26" t="s">
        <v>294</v>
      </c>
      <c r="D4" s="26" t="s">
        <v>295</v>
      </c>
    </row>
    <row r="5" ht="22.5" customHeight="1">
      <c r="A5" s="28">
        <v>2021.0</v>
      </c>
      <c r="B5" s="47">
        <v>0.081</v>
      </c>
      <c r="C5" s="26" t="s">
        <v>296</v>
      </c>
      <c r="D5" s="26" t="s">
        <v>297</v>
      </c>
    </row>
    <row r="6" ht="22.5" customHeight="1">
      <c r="A6" s="28">
        <v>2022.0</v>
      </c>
      <c r="B6" s="47">
        <v>0.065</v>
      </c>
      <c r="C6" s="26" t="s">
        <v>298</v>
      </c>
      <c r="D6" s="26" t="s">
        <v>299</v>
      </c>
    </row>
    <row r="7" ht="22.5" customHeight="1">
      <c r="A7" s="28">
        <v>2023.0</v>
      </c>
      <c r="B7" s="47">
        <v>0.048</v>
      </c>
      <c r="C7" s="26" t="s">
        <v>300</v>
      </c>
      <c r="D7" s="25" t="s">
        <v>301</v>
      </c>
    </row>
    <row r="8" ht="22.5" customHeight="1">
      <c r="A8" s="28">
        <v>2024.0</v>
      </c>
      <c r="B8" s="48">
        <v>0.054</v>
      </c>
      <c r="C8" s="25" t="s">
        <v>302</v>
      </c>
      <c r="D8" s="25" t="s">
        <v>303</v>
      </c>
    </row>
    <row r="9" ht="22.5" customHeight="1">
      <c r="A9" s="33" t="s">
        <v>304</v>
      </c>
      <c r="B9" s="33" t="s">
        <v>305</v>
      </c>
      <c r="C9" s="24" t="s">
        <v>306</v>
      </c>
      <c r="D9" s="27" t="s">
        <v>307</v>
      </c>
    </row>
  </sheetData>
  <dataValidations>
    <dataValidation type="custom" allowBlank="1" showDropDown="1" sqref="A2:B9">
      <formula1>AND(ISNUMBER(A2),(NOT(OR(NOT(ISERROR(DATEVALUE(A2))), AND(ISNUMBER(A2), LEFT(CELL("format", A2))="D")))))</formula1>
    </dataValidation>
  </dataValidations>
  <drawing r:id="rId1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26.63"/>
    <col customWidth="1" min="3" max="3" width="16.63"/>
    <col customWidth="1" min="4" max="4" width="60.75"/>
    <col customWidth="1" min="6" max="6" width="40.13"/>
  </cols>
  <sheetData>
    <row r="1" ht="22.5" customHeight="1">
      <c r="A1" s="24" t="s">
        <v>155</v>
      </c>
      <c r="B1" s="24" t="s">
        <v>308</v>
      </c>
      <c r="C1" s="24" t="s">
        <v>309</v>
      </c>
      <c r="D1" s="24" t="s">
        <v>310</v>
      </c>
    </row>
    <row r="2" ht="22.5" customHeight="1">
      <c r="A2" s="28">
        <v>2015.0</v>
      </c>
      <c r="B2" s="29">
        <v>6.0</v>
      </c>
      <c r="C2" s="49" t="s">
        <v>311</v>
      </c>
      <c r="D2" s="26" t="s">
        <v>312</v>
      </c>
    </row>
    <row r="3" ht="22.5" customHeight="1">
      <c r="A3" s="28">
        <v>2016.0</v>
      </c>
      <c r="B3" s="29">
        <v>5.0</v>
      </c>
      <c r="C3" s="49" t="s">
        <v>311</v>
      </c>
      <c r="D3" s="26" t="s">
        <v>313</v>
      </c>
    </row>
    <row r="4" ht="22.5" customHeight="1">
      <c r="A4" s="28">
        <v>2017.0</v>
      </c>
      <c r="B4" s="29">
        <v>4.0</v>
      </c>
      <c r="C4" s="49" t="s">
        <v>311</v>
      </c>
      <c r="D4" s="26" t="s">
        <v>314</v>
      </c>
    </row>
    <row r="5" ht="22.5" customHeight="1">
      <c r="A5" s="28">
        <v>2018.0</v>
      </c>
      <c r="B5" s="29">
        <v>4.0</v>
      </c>
      <c r="C5" s="49" t="s">
        <v>311</v>
      </c>
      <c r="D5" s="26" t="s">
        <v>315</v>
      </c>
    </row>
    <row r="6" ht="22.5" customHeight="1">
      <c r="A6" s="28">
        <v>2019.0</v>
      </c>
      <c r="B6" s="29">
        <v>5.0</v>
      </c>
      <c r="C6" s="49" t="s">
        <v>311</v>
      </c>
      <c r="D6" s="26" t="s">
        <v>316</v>
      </c>
    </row>
    <row r="7" ht="22.5" customHeight="1">
      <c r="A7" s="28">
        <v>2020.0</v>
      </c>
      <c r="B7" s="29">
        <v>7.0</v>
      </c>
      <c r="C7" s="49" t="s">
        <v>311</v>
      </c>
      <c r="D7" s="26" t="s">
        <v>317</v>
      </c>
    </row>
    <row r="8" ht="22.5" customHeight="1">
      <c r="A8" s="28">
        <v>2021.0</v>
      </c>
      <c r="B8" s="29">
        <v>5.0</v>
      </c>
      <c r="C8" s="49" t="s">
        <v>311</v>
      </c>
      <c r="D8" s="26" t="s">
        <v>318</v>
      </c>
    </row>
    <row r="9" ht="22.5" customHeight="1">
      <c r="A9" s="28">
        <v>2022.0</v>
      </c>
      <c r="B9" s="29">
        <v>8.0</v>
      </c>
      <c r="C9" s="49" t="s">
        <v>311</v>
      </c>
      <c r="D9" s="26" t="s">
        <v>319</v>
      </c>
    </row>
    <row r="10" ht="22.5" customHeight="1">
      <c r="A10" s="28">
        <v>2023.0</v>
      </c>
      <c r="B10" s="29">
        <v>6.0</v>
      </c>
      <c r="C10" s="49" t="s">
        <v>311</v>
      </c>
      <c r="D10" s="26" t="s">
        <v>320</v>
      </c>
    </row>
    <row r="11" ht="22.5" customHeight="1">
      <c r="A11" s="28">
        <v>2024.0</v>
      </c>
      <c r="B11" s="29">
        <v>9.0</v>
      </c>
      <c r="C11" s="49" t="s">
        <v>311</v>
      </c>
      <c r="D11" s="25" t="s">
        <v>321</v>
      </c>
    </row>
    <row r="12" ht="22.5" customHeight="1">
      <c r="A12" s="28">
        <v>2025.0</v>
      </c>
      <c r="B12" s="28">
        <v>9.5</v>
      </c>
      <c r="C12" s="49" t="s">
        <v>322</v>
      </c>
      <c r="D12" s="25" t="s">
        <v>323</v>
      </c>
    </row>
    <row r="13" ht="22.5" customHeight="1">
      <c r="A13" s="32">
        <v>2026.0</v>
      </c>
      <c r="B13" s="32">
        <v>10.0</v>
      </c>
      <c r="C13" s="50" t="s">
        <v>324</v>
      </c>
      <c r="D13" s="24" t="s">
        <v>325</v>
      </c>
    </row>
    <row r="16">
      <c r="D16" s="51" t="s">
        <v>326</v>
      </c>
      <c r="F16" s="51" t="s">
        <v>327</v>
      </c>
    </row>
  </sheetData>
  <dataValidations>
    <dataValidation type="list" allowBlank="1" showDropDown="1" showErrorMessage="1" sqref="C2:C13">
      <formula1>"Факт,Попередньо,Прогноз"</formula1>
    </dataValidation>
    <dataValidation type="custom" allowBlank="1" showDropDown="1" sqref="A2:B13">
      <formula1>AND(ISNUMBER(A2),(NOT(OR(NOT(ISERROR(DATEVALUE(A2))), AND(ISNUMBER(A2), LEFT(CELL("format", A2))="D")))))</formula1>
    </dataValidation>
  </dataValidations>
  <drawing r:id="rId1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5"/>
    <col customWidth="1" min="2" max="2" width="26.75"/>
    <col customWidth="1" min="3" max="3" width="24.63"/>
    <col customWidth="1" min="4" max="4" width="25.0"/>
    <col customWidth="1" min="5" max="5" width="26.13"/>
    <col customWidth="1" min="6" max="6" width="26.0"/>
    <col customWidth="1" min="7" max="7" width="32.13"/>
  </cols>
  <sheetData>
    <row r="1" ht="22.5" customHeight="1">
      <c r="A1" s="24" t="s">
        <v>155</v>
      </c>
      <c r="B1" s="24" t="s">
        <v>328</v>
      </c>
      <c r="C1" s="24" t="s">
        <v>329</v>
      </c>
      <c r="D1" s="24" t="s">
        <v>330</v>
      </c>
      <c r="E1" s="24" t="s">
        <v>331</v>
      </c>
      <c r="F1" s="24" t="s">
        <v>332</v>
      </c>
      <c r="G1" s="24" t="s">
        <v>333</v>
      </c>
    </row>
    <row r="2" ht="22.5" customHeight="1">
      <c r="A2" s="28">
        <v>2015.0</v>
      </c>
      <c r="B2" s="26" t="s">
        <v>334</v>
      </c>
      <c r="C2" s="29">
        <v>650.0</v>
      </c>
      <c r="D2" s="29">
        <v>280.0</v>
      </c>
      <c r="E2" s="29">
        <v>120.0</v>
      </c>
      <c r="F2" s="29">
        <v>15.0</v>
      </c>
      <c r="G2" s="29">
        <v>535.0</v>
      </c>
    </row>
    <row r="3" ht="22.5" customHeight="1">
      <c r="A3" s="28">
        <v>2016.0</v>
      </c>
      <c r="B3" s="26" t="s">
        <v>335</v>
      </c>
      <c r="C3" s="29">
        <v>610.0</v>
      </c>
      <c r="D3" s="29">
        <v>210.0</v>
      </c>
      <c r="E3" s="29">
        <v>110.0</v>
      </c>
      <c r="F3" s="29">
        <v>12.0</v>
      </c>
      <c r="G3" s="29">
        <v>478.0</v>
      </c>
    </row>
    <row r="4" ht="22.5" customHeight="1">
      <c r="A4" s="28">
        <v>2017.0</v>
      </c>
      <c r="B4" s="26" t="s">
        <v>336</v>
      </c>
      <c r="C4" s="29">
        <v>630.0</v>
      </c>
      <c r="D4" s="29">
        <v>190.0</v>
      </c>
      <c r="E4" s="29">
        <v>125.0</v>
      </c>
      <c r="F4" s="29">
        <v>14.0</v>
      </c>
      <c r="G4" s="29">
        <v>631.0</v>
      </c>
    </row>
    <row r="5" ht="22.5" customHeight="1">
      <c r="A5" s="28">
        <v>2018.0</v>
      </c>
      <c r="B5" s="26" t="s">
        <v>337</v>
      </c>
      <c r="C5" s="29">
        <v>680.0</v>
      </c>
      <c r="D5" s="29">
        <v>185.0</v>
      </c>
      <c r="E5" s="29">
        <v>145.0</v>
      </c>
      <c r="F5" s="29">
        <v>16.0</v>
      </c>
      <c r="G5" s="29">
        <v>774.0</v>
      </c>
    </row>
    <row r="6" ht="22.5" customHeight="1">
      <c r="A6" s="28">
        <v>2019.0</v>
      </c>
      <c r="B6" s="26" t="s">
        <v>338</v>
      </c>
      <c r="C6" s="29">
        <v>640.0</v>
      </c>
      <c r="D6" s="29">
        <v>145.0</v>
      </c>
      <c r="E6" s="29">
        <v>135.0</v>
      </c>
      <c r="F6" s="29">
        <v>15.0</v>
      </c>
      <c r="G6" s="29">
        <v>825.0</v>
      </c>
    </row>
    <row r="7" ht="22.5" customHeight="1">
      <c r="A7" s="28">
        <v>2020.0</v>
      </c>
      <c r="B7" s="26" t="s">
        <v>334</v>
      </c>
      <c r="C7" s="29">
        <v>590.0</v>
      </c>
      <c r="D7" s="29">
        <v>110.0</v>
      </c>
      <c r="E7" s="29">
        <v>115.0</v>
      </c>
      <c r="F7" s="29">
        <v>13.0</v>
      </c>
      <c r="G7" s="29">
        <v>772.0</v>
      </c>
    </row>
    <row r="8" ht="22.5" customHeight="1">
      <c r="A8" s="28">
        <v>2021.0</v>
      </c>
      <c r="B8" s="26" t="s">
        <v>339</v>
      </c>
      <c r="C8" s="29">
        <v>600.0</v>
      </c>
      <c r="D8" s="29">
        <v>105.0</v>
      </c>
      <c r="E8" s="29">
        <v>120.0</v>
      </c>
      <c r="F8" s="29">
        <v>15.0</v>
      </c>
      <c r="G8" s="29">
        <v>820.0</v>
      </c>
    </row>
    <row r="9" ht="22.5" customHeight="1">
      <c r="A9" s="28">
        <v>2022.0</v>
      </c>
      <c r="B9" s="26">
        <v>626.0</v>
      </c>
      <c r="C9" s="29">
        <v>210.0</v>
      </c>
      <c r="D9" s="29">
        <v>35.0</v>
      </c>
      <c r="E9" s="29">
        <v>40.0</v>
      </c>
      <c r="F9" s="29">
        <v>6.0</v>
      </c>
      <c r="G9" s="29">
        <v>335.0</v>
      </c>
    </row>
    <row r="10" ht="22.5" customHeight="1">
      <c r="A10" s="28">
        <v>2023.0</v>
      </c>
      <c r="B10" s="26" t="s">
        <v>340</v>
      </c>
      <c r="C10" s="29">
        <v>340.0</v>
      </c>
      <c r="D10" s="29">
        <v>45.0</v>
      </c>
      <c r="E10" s="29">
        <v>65.0</v>
      </c>
      <c r="F10" s="29">
        <v>8.0</v>
      </c>
      <c r="G10" s="29">
        <v>600.0</v>
      </c>
    </row>
    <row r="11" ht="22.5" customHeight="1">
      <c r="A11" s="28">
        <v>2024.0</v>
      </c>
      <c r="B11" s="26" t="s">
        <v>341</v>
      </c>
      <c r="C11" s="29">
        <v>360.0</v>
      </c>
      <c r="D11" s="29">
        <v>50.0</v>
      </c>
      <c r="E11" s="29">
        <v>80.0</v>
      </c>
      <c r="F11" s="29">
        <v>10.0</v>
      </c>
      <c r="G11" s="29">
        <v>800.0</v>
      </c>
    </row>
    <row r="12" ht="22.5" customHeight="1">
      <c r="A12" s="33" t="s">
        <v>342</v>
      </c>
      <c r="B12" s="27" t="s">
        <v>343</v>
      </c>
      <c r="C12" s="39">
        <v>310.0</v>
      </c>
      <c r="D12" s="39">
        <v>40.0</v>
      </c>
      <c r="E12" s="39">
        <v>70.0</v>
      </c>
      <c r="F12" s="39">
        <v>9.0</v>
      </c>
      <c r="G12" s="39">
        <v>671.0</v>
      </c>
    </row>
  </sheetData>
  <dataValidations>
    <dataValidation type="custom" allowBlank="1" showDropDown="1" sqref="A2:A12 C2:G12">
      <formula1>AND(ISNUMBER(A2),(NOT(OR(NOT(ISERROR(DATEVALUE(A2))), AND(ISNUMBER(A2), LEFT(CELL("format", A2))="D")))))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3" max="3" width="14.38"/>
    <col customWidth="1" min="4" max="4" width="28.13"/>
    <col customWidth="1" min="5" max="5" width="28.38"/>
  </cols>
  <sheetData>
    <row r="1" ht="22.5" customHeight="1">
      <c r="A1" s="10" t="s">
        <v>27</v>
      </c>
      <c r="B1" s="10" t="s">
        <v>28</v>
      </c>
      <c r="C1" s="10" t="s">
        <v>29</v>
      </c>
      <c r="D1" s="10" t="s">
        <v>30</v>
      </c>
      <c r="E1" s="10" t="s">
        <v>31</v>
      </c>
    </row>
    <row r="2" ht="22.5" customHeight="1">
      <c r="A2" s="11" t="s">
        <v>32</v>
      </c>
      <c r="B2" s="11">
        <v>104.7</v>
      </c>
      <c r="C2" s="11">
        <v>26.4</v>
      </c>
      <c r="D2" s="12">
        <f>+78.3</f>
        <v>78.3</v>
      </c>
      <c r="E2" s="12"/>
    </row>
    <row r="3" ht="22.5" customHeight="1">
      <c r="A3" s="11" t="s">
        <v>33</v>
      </c>
      <c r="B3" s="11">
        <v>16.72</v>
      </c>
      <c r="C3" s="11">
        <v>95.0</v>
      </c>
      <c r="D3" s="11">
        <v>-78.28</v>
      </c>
      <c r="E3" s="11" t="s">
        <v>34</v>
      </c>
    </row>
    <row r="4" ht="22.5" customHeight="1">
      <c r="A4" s="11" t="s">
        <v>35</v>
      </c>
      <c r="B4" s="11">
        <v>41.0</v>
      </c>
      <c r="C4" s="11">
        <v>37.0</v>
      </c>
      <c r="D4" s="12">
        <f>+4</f>
        <v>4</v>
      </c>
      <c r="E4" s="12"/>
    </row>
    <row r="5" ht="22.5" customHeight="1">
      <c r="A5" s="11" t="s">
        <v>36</v>
      </c>
      <c r="B5" s="11">
        <v>19.45</v>
      </c>
      <c r="C5" s="11">
        <v>70.2</v>
      </c>
      <c r="D5" s="11">
        <v>-50.75</v>
      </c>
      <c r="E5" s="11" t="s">
        <v>37</v>
      </c>
    </row>
    <row r="6" ht="22.5" customHeight="1">
      <c r="A6" s="11" t="s">
        <v>38</v>
      </c>
      <c r="B6" s="11">
        <v>7.77</v>
      </c>
      <c r="C6" s="11">
        <v>32.5</v>
      </c>
      <c r="D6" s="11">
        <v>-24.74</v>
      </c>
      <c r="E6" s="11" t="s">
        <v>37</v>
      </c>
    </row>
    <row r="7" ht="22.5" customHeight="1">
      <c r="A7" s="11" t="s">
        <v>39</v>
      </c>
      <c r="B7" s="11">
        <v>10.6</v>
      </c>
      <c r="C7" s="11">
        <v>49.4</v>
      </c>
      <c r="D7" s="11">
        <v>-38.8</v>
      </c>
      <c r="E7" s="12"/>
    </row>
    <row r="8" ht="22.5" customHeight="1">
      <c r="A8" s="11" t="s">
        <v>40</v>
      </c>
      <c r="B8" s="11">
        <v>2.84</v>
      </c>
      <c r="C8" s="11">
        <v>10.0</v>
      </c>
      <c r="D8" s="11">
        <v>-7.17</v>
      </c>
      <c r="E8" s="11" t="s">
        <v>41</v>
      </c>
    </row>
    <row r="9" ht="22.5" customHeight="1">
      <c r="A9" s="11" t="s">
        <v>42</v>
      </c>
      <c r="B9" s="11">
        <v>62.2</v>
      </c>
      <c r="C9" s="11">
        <v>45.94</v>
      </c>
      <c r="D9" s="12">
        <f>+16.27</f>
        <v>16.27</v>
      </c>
      <c r="E9" s="12"/>
    </row>
    <row r="10" ht="22.5" customHeight="1">
      <c r="A10" s="11" t="s">
        <v>43</v>
      </c>
      <c r="B10" s="11">
        <v>44.75</v>
      </c>
      <c r="C10" s="11">
        <v>77.16</v>
      </c>
      <c r="D10" s="11">
        <v>-32.41</v>
      </c>
      <c r="E10" s="12"/>
    </row>
    <row r="11" ht="22.5" customHeight="1">
      <c r="A11" s="11" t="s">
        <v>44</v>
      </c>
      <c r="B11" s="11">
        <v>35.0</v>
      </c>
      <c r="C11" s="11">
        <v>52.7</v>
      </c>
      <c r="D11" s="11">
        <v>-17.7</v>
      </c>
      <c r="E11" s="11" t="s">
        <v>45</v>
      </c>
    </row>
  </sheetData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14.38"/>
    <col customWidth="1" min="3" max="3" width="17.63"/>
    <col customWidth="1" min="4" max="4" width="14.75"/>
    <col customWidth="1" min="5" max="5" width="34.13"/>
  </cols>
  <sheetData>
    <row r="1" ht="22.5" customHeight="1">
      <c r="A1" s="10" t="s">
        <v>27</v>
      </c>
      <c r="B1" s="10" t="s">
        <v>28</v>
      </c>
      <c r="C1" s="10" t="s">
        <v>29</v>
      </c>
      <c r="D1" s="10" t="s">
        <v>46</v>
      </c>
      <c r="E1" s="10" t="s">
        <v>47</v>
      </c>
    </row>
    <row r="2" ht="22.5" customHeight="1">
      <c r="A2" s="11" t="s">
        <v>32</v>
      </c>
      <c r="B2" s="13">
        <v>3.0</v>
      </c>
      <c r="C2" s="13">
        <v>25.35</v>
      </c>
      <c r="D2" s="13">
        <v>-22.35</v>
      </c>
      <c r="E2" s="12"/>
    </row>
    <row r="3" ht="22.5" customHeight="1">
      <c r="A3" s="11" t="s">
        <v>33</v>
      </c>
      <c r="B3" s="13">
        <v>0.0</v>
      </c>
      <c r="C3" s="13">
        <v>22.0</v>
      </c>
      <c r="D3" s="13">
        <v>-22.0</v>
      </c>
      <c r="E3" s="11" t="s">
        <v>34</v>
      </c>
    </row>
    <row r="4" ht="22.5" customHeight="1">
      <c r="A4" s="11" t="s">
        <v>35</v>
      </c>
      <c r="B4" s="13">
        <v>22.25</v>
      </c>
      <c r="C4" s="13">
        <v>18.1</v>
      </c>
      <c r="D4" s="14">
        <f>+4.15</f>
        <v>4.15</v>
      </c>
      <c r="E4" s="12"/>
    </row>
    <row r="5" ht="22.5" customHeight="1">
      <c r="A5" s="11" t="s">
        <v>36</v>
      </c>
      <c r="B5" s="13">
        <v>30.75</v>
      </c>
      <c r="C5" s="13">
        <v>42.5</v>
      </c>
      <c r="D5" s="13">
        <v>-11.75</v>
      </c>
      <c r="E5" s="11" t="s">
        <v>48</v>
      </c>
    </row>
    <row r="6" ht="22.5" customHeight="1">
      <c r="A6" s="11" t="s">
        <v>38</v>
      </c>
      <c r="B6" s="13">
        <v>4.95</v>
      </c>
      <c r="C6" s="13">
        <v>14.8</v>
      </c>
      <c r="D6" s="13">
        <v>-9.85</v>
      </c>
      <c r="E6" s="11" t="s">
        <v>48</v>
      </c>
    </row>
    <row r="7" ht="22.5" customHeight="1">
      <c r="A7" s="11" t="s">
        <v>39</v>
      </c>
      <c r="B7" s="13">
        <v>9.73</v>
      </c>
      <c r="C7" s="13">
        <v>21.76</v>
      </c>
      <c r="D7" s="13">
        <v>-12.03</v>
      </c>
      <c r="E7" s="12"/>
    </row>
    <row r="8" ht="22.5" customHeight="1">
      <c r="A8" s="11" t="s">
        <v>40</v>
      </c>
      <c r="B8" s="13">
        <v>17.09</v>
      </c>
      <c r="C8" s="13">
        <v>16.2</v>
      </c>
      <c r="D8" s="14">
        <f>+0.89</f>
        <v>0.89</v>
      </c>
      <c r="E8" s="11" t="s">
        <v>49</v>
      </c>
    </row>
    <row r="9" ht="22.5" customHeight="1">
      <c r="A9" s="11" t="s">
        <v>42</v>
      </c>
      <c r="B9" s="13">
        <v>4.5</v>
      </c>
      <c r="C9" s="13">
        <v>37.5</v>
      </c>
      <c r="D9" s="13">
        <v>-33.0</v>
      </c>
      <c r="E9" s="12"/>
    </row>
    <row r="10" ht="22.5" customHeight="1">
      <c r="A10" s="11" t="s">
        <v>43</v>
      </c>
      <c r="B10" s="13">
        <v>12.11</v>
      </c>
      <c r="C10" s="13">
        <v>56.6</v>
      </c>
      <c r="D10" s="13">
        <v>-44.49</v>
      </c>
      <c r="E10" s="12"/>
    </row>
    <row r="11" ht="22.5" customHeight="1">
      <c r="A11" s="11" t="s">
        <v>44</v>
      </c>
      <c r="B11" s="13">
        <v>3.7</v>
      </c>
      <c r="C11" s="13">
        <v>30.78</v>
      </c>
      <c r="D11" s="13">
        <v>-27.08</v>
      </c>
      <c r="E11" s="11" t="s">
        <v>50</v>
      </c>
    </row>
  </sheetData>
  <dataValidations>
    <dataValidation type="custom" allowBlank="1" showDropDown="1" sqref="B2:D11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14.38"/>
    <col customWidth="1" min="3" max="3" width="17.63"/>
    <col customWidth="1" min="4" max="4" width="14.75"/>
    <col customWidth="1" min="5" max="5" width="26.5"/>
  </cols>
  <sheetData>
    <row r="1" ht="22.5" customHeight="1">
      <c r="A1" s="15" t="s">
        <v>27</v>
      </c>
      <c r="B1" s="16" t="s">
        <v>28</v>
      </c>
      <c r="C1" s="16" t="s">
        <v>29</v>
      </c>
      <c r="D1" s="16" t="s">
        <v>46</v>
      </c>
      <c r="E1" s="15" t="s">
        <v>47</v>
      </c>
    </row>
    <row r="2" ht="22.5" customHeight="1">
      <c r="A2" s="17" t="s">
        <v>32</v>
      </c>
      <c r="B2" s="18">
        <v>16.9</v>
      </c>
      <c r="C2" s="18">
        <v>12.0</v>
      </c>
      <c r="D2" s="19">
        <f>+4.9</f>
        <v>4.9</v>
      </c>
      <c r="E2" s="20"/>
    </row>
    <row r="3" ht="22.5" customHeight="1">
      <c r="A3" s="17" t="s">
        <v>33</v>
      </c>
      <c r="B3" s="18">
        <v>2.5</v>
      </c>
      <c r="C3" s="18">
        <v>15.0</v>
      </c>
      <c r="D3" s="18">
        <v>-12.5</v>
      </c>
      <c r="E3" s="17" t="s">
        <v>34</v>
      </c>
    </row>
    <row r="4" ht="22.5" customHeight="1">
      <c r="A4" s="17" t="s">
        <v>35</v>
      </c>
      <c r="B4" s="18">
        <v>11.9</v>
      </c>
      <c r="C4" s="18">
        <v>25.5</v>
      </c>
      <c r="D4" s="18">
        <v>-13.6</v>
      </c>
      <c r="E4" s="20"/>
    </row>
    <row r="5" ht="22.5" customHeight="1">
      <c r="A5" s="17" t="s">
        <v>36</v>
      </c>
      <c r="B5" s="18">
        <v>20.3</v>
      </c>
      <c r="C5" s="18">
        <v>29.4</v>
      </c>
      <c r="D5" s="18">
        <v>-9.1</v>
      </c>
      <c r="E5" s="17" t="s">
        <v>48</v>
      </c>
    </row>
    <row r="6" ht="22.5" customHeight="1">
      <c r="A6" s="17" t="s">
        <v>38</v>
      </c>
      <c r="B6" s="18">
        <v>0.76</v>
      </c>
      <c r="C6" s="18">
        <v>7.09</v>
      </c>
      <c r="D6" s="18">
        <v>-6.33</v>
      </c>
      <c r="E6" s="17" t="s">
        <v>48</v>
      </c>
    </row>
    <row r="7" ht="22.5" customHeight="1">
      <c r="A7" s="17" t="s">
        <v>39</v>
      </c>
      <c r="B7" s="18">
        <v>6.05</v>
      </c>
      <c r="C7" s="18">
        <v>41.09</v>
      </c>
      <c r="D7" s="18">
        <v>-35.04</v>
      </c>
      <c r="E7" s="20"/>
    </row>
    <row r="8" ht="22.5" customHeight="1">
      <c r="A8" s="17" t="s">
        <v>40</v>
      </c>
      <c r="B8" s="18">
        <v>10.56</v>
      </c>
      <c r="C8" s="18">
        <v>9.1</v>
      </c>
      <c r="D8" s="19">
        <f>+1.46</f>
        <v>1.46</v>
      </c>
      <c r="E8" s="17" t="s">
        <v>49</v>
      </c>
    </row>
    <row r="9" ht="22.5" customHeight="1">
      <c r="A9" s="17" t="s">
        <v>42</v>
      </c>
      <c r="B9" s="18">
        <v>5.03</v>
      </c>
      <c r="C9" s="18">
        <v>19.1</v>
      </c>
      <c r="D9" s="18">
        <v>-14.08</v>
      </c>
      <c r="E9" s="20"/>
    </row>
    <row r="10" ht="22.5" customHeight="1">
      <c r="A10" s="17" t="s">
        <v>43</v>
      </c>
      <c r="B10" s="18">
        <v>43.5</v>
      </c>
      <c r="C10" s="18">
        <v>12.75</v>
      </c>
      <c r="D10" s="19">
        <f>+30.75</f>
        <v>30.75</v>
      </c>
      <c r="E10" s="20"/>
    </row>
    <row r="11" ht="22.5" customHeight="1">
      <c r="A11" s="17" t="s">
        <v>44</v>
      </c>
      <c r="B11" s="18">
        <v>2.72</v>
      </c>
      <c r="C11" s="18">
        <v>16.15</v>
      </c>
      <c r="D11" s="18">
        <v>-13.44</v>
      </c>
      <c r="E11" s="17" t="s">
        <v>50</v>
      </c>
    </row>
  </sheetData>
  <dataValidations>
    <dataValidation type="custom" allowBlank="1" showDropDown="1" sqref="B2:D11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14.38"/>
    <col customWidth="1" min="3" max="3" width="17.63"/>
    <col customWidth="1" min="5" max="5" width="34.5"/>
  </cols>
  <sheetData>
    <row r="1" ht="22.5" customHeight="1">
      <c r="A1" s="10" t="s">
        <v>27</v>
      </c>
      <c r="B1" s="10" t="s">
        <v>28</v>
      </c>
      <c r="C1" s="10" t="s">
        <v>29</v>
      </c>
      <c r="D1" s="10" t="s">
        <v>46</v>
      </c>
      <c r="E1" s="10" t="s">
        <v>47</v>
      </c>
    </row>
    <row r="2" ht="22.5" customHeight="1">
      <c r="A2" s="11" t="s">
        <v>32</v>
      </c>
      <c r="B2" s="21" t="s">
        <v>51</v>
      </c>
      <c r="C2" s="22">
        <v>0.0</v>
      </c>
      <c r="D2" s="11" t="s">
        <v>52</v>
      </c>
      <c r="E2" s="23"/>
    </row>
    <row r="3" ht="22.5" customHeight="1">
      <c r="A3" s="11" t="s">
        <v>33</v>
      </c>
      <c r="B3" s="22">
        <v>0.0</v>
      </c>
      <c r="C3" s="21" t="s">
        <v>53</v>
      </c>
      <c r="D3" s="11" t="s">
        <v>54</v>
      </c>
      <c r="E3" s="11" t="s">
        <v>34</v>
      </c>
    </row>
    <row r="4" ht="22.5" customHeight="1">
      <c r="A4" s="11" t="s">
        <v>35</v>
      </c>
      <c r="B4" s="21" t="s">
        <v>55</v>
      </c>
      <c r="C4" s="21" t="s">
        <v>56</v>
      </c>
      <c r="D4" s="11" t="s">
        <v>57</v>
      </c>
      <c r="E4" s="12"/>
    </row>
    <row r="5" ht="22.5" customHeight="1">
      <c r="A5" s="11" t="s">
        <v>36</v>
      </c>
      <c r="B5" s="21" t="s">
        <v>58</v>
      </c>
      <c r="C5" s="21" t="s">
        <v>59</v>
      </c>
      <c r="D5" s="11" t="s">
        <v>60</v>
      </c>
      <c r="E5" s="11" t="s">
        <v>61</v>
      </c>
    </row>
    <row r="6" ht="22.5" customHeight="1">
      <c r="A6" s="11" t="s">
        <v>38</v>
      </c>
      <c r="B6" s="21" t="s">
        <v>62</v>
      </c>
      <c r="C6" s="21" t="s">
        <v>63</v>
      </c>
      <c r="D6" s="11" t="s">
        <v>64</v>
      </c>
      <c r="E6" s="11" t="s">
        <v>61</v>
      </c>
    </row>
    <row r="7" ht="22.5" customHeight="1">
      <c r="A7" s="11" t="s">
        <v>39</v>
      </c>
      <c r="B7" s="21" t="s">
        <v>65</v>
      </c>
      <c r="C7" s="21" t="s">
        <v>66</v>
      </c>
      <c r="D7" s="11" t="s">
        <v>67</v>
      </c>
      <c r="E7" s="11" t="s">
        <v>68</v>
      </c>
    </row>
    <row r="8" ht="22.5" customHeight="1">
      <c r="A8" s="11" t="s">
        <v>40</v>
      </c>
      <c r="B8" s="21" t="s">
        <v>69</v>
      </c>
      <c r="C8" s="21" t="s">
        <v>70</v>
      </c>
      <c r="D8" s="11" t="s">
        <v>71</v>
      </c>
      <c r="E8" s="12"/>
    </row>
    <row r="9" ht="22.5" customHeight="1">
      <c r="A9" s="11" t="s">
        <v>42</v>
      </c>
      <c r="B9" s="21" t="s">
        <v>72</v>
      </c>
      <c r="C9" s="21" t="s">
        <v>73</v>
      </c>
      <c r="D9" s="11" t="s">
        <v>74</v>
      </c>
      <c r="E9" s="12"/>
    </row>
    <row r="10" ht="22.5" customHeight="1">
      <c r="A10" s="11" t="s">
        <v>43</v>
      </c>
      <c r="B10" s="21" t="s">
        <v>75</v>
      </c>
      <c r="C10" s="21" t="s">
        <v>76</v>
      </c>
      <c r="D10" s="11" t="s">
        <v>77</v>
      </c>
      <c r="E10" s="12"/>
    </row>
    <row r="11" ht="22.5" customHeight="1">
      <c r="A11" s="11" t="s">
        <v>44</v>
      </c>
      <c r="B11" s="21" t="s">
        <v>78</v>
      </c>
      <c r="C11" s="21" t="s">
        <v>79</v>
      </c>
      <c r="D11" s="11" t="s">
        <v>80</v>
      </c>
      <c r="E11" s="11" t="s">
        <v>81</v>
      </c>
    </row>
  </sheetData>
  <dataValidations>
    <dataValidation type="custom" allowBlank="1" showDropDown="1" sqref="B2:C11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3" max="3" width="14.38"/>
    <col customWidth="1" min="5" max="5" width="27.0"/>
  </cols>
  <sheetData>
    <row r="1" ht="22.5" customHeight="1">
      <c r="A1" s="10" t="s">
        <v>82</v>
      </c>
      <c r="B1" s="10" t="s">
        <v>28</v>
      </c>
      <c r="C1" s="10" t="s">
        <v>29</v>
      </c>
      <c r="D1" s="10" t="s">
        <v>83</v>
      </c>
      <c r="E1" s="10" t="s">
        <v>84</v>
      </c>
    </row>
    <row r="2" ht="22.5" customHeight="1">
      <c r="A2" s="11" t="s">
        <v>32</v>
      </c>
      <c r="B2" s="11" t="s">
        <v>85</v>
      </c>
      <c r="C2" s="11" t="s">
        <v>86</v>
      </c>
      <c r="D2" s="11" t="s">
        <v>87</v>
      </c>
      <c r="E2" s="12"/>
    </row>
    <row r="3" ht="22.5" customHeight="1">
      <c r="A3" s="11" t="s">
        <v>33</v>
      </c>
      <c r="B3" s="11" t="s">
        <v>88</v>
      </c>
      <c r="C3" s="11" t="s">
        <v>89</v>
      </c>
      <c r="D3" s="11" t="s">
        <v>90</v>
      </c>
      <c r="E3" s="11" t="s">
        <v>34</v>
      </c>
    </row>
    <row r="4" ht="22.5" customHeight="1">
      <c r="A4" s="11" t="s">
        <v>35</v>
      </c>
      <c r="B4" s="11" t="s">
        <v>91</v>
      </c>
      <c r="C4" s="11" t="s">
        <v>92</v>
      </c>
      <c r="D4" s="11" t="s">
        <v>93</v>
      </c>
      <c r="E4" s="12"/>
    </row>
    <row r="5" ht="22.5" customHeight="1">
      <c r="A5" s="11" t="s">
        <v>36</v>
      </c>
      <c r="B5" s="11" t="s">
        <v>88</v>
      </c>
      <c r="C5" s="11" t="s">
        <v>94</v>
      </c>
      <c r="D5" s="11" t="s">
        <v>95</v>
      </c>
      <c r="E5" s="11" t="s">
        <v>96</v>
      </c>
    </row>
    <row r="6" ht="22.5" customHeight="1">
      <c r="A6" s="11" t="s">
        <v>38</v>
      </c>
      <c r="B6" s="11" t="s">
        <v>97</v>
      </c>
      <c r="C6" s="11" t="s">
        <v>98</v>
      </c>
      <c r="D6" s="11" t="s">
        <v>99</v>
      </c>
      <c r="E6" s="11" t="s">
        <v>96</v>
      </c>
    </row>
    <row r="7" ht="22.5" customHeight="1">
      <c r="A7" s="11" t="s">
        <v>39</v>
      </c>
      <c r="B7" s="11" t="s">
        <v>100</v>
      </c>
      <c r="C7" s="11" t="s">
        <v>101</v>
      </c>
      <c r="D7" s="11" t="s">
        <v>102</v>
      </c>
      <c r="E7" s="11" t="s">
        <v>103</v>
      </c>
    </row>
    <row r="8" ht="22.5" customHeight="1">
      <c r="A8" s="11" t="s">
        <v>40</v>
      </c>
      <c r="B8" s="11" t="s">
        <v>104</v>
      </c>
      <c r="C8" s="11" t="s">
        <v>105</v>
      </c>
      <c r="D8" s="11" t="s">
        <v>106</v>
      </c>
      <c r="E8" s="12"/>
    </row>
    <row r="9" ht="22.5" customHeight="1">
      <c r="A9" s="11" t="s">
        <v>42</v>
      </c>
      <c r="B9" s="11" t="s">
        <v>107</v>
      </c>
      <c r="C9" s="11" t="s">
        <v>108</v>
      </c>
      <c r="D9" s="11" t="s">
        <v>109</v>
      </c>
      <c r="E9" s="12"/>
    </row>
    <row r="10" ht="22.5" customHeight="1">
      <c r="A10" s="11" t="s">
        <v>43</v>
      </c>
      <c r="B10" s="11" t="s">
        <v>110</v>
      </c>
      <c r="C10" s="11" t="s">
        <v>111</v>
      </c>
      <c r="D10" s="11" t="s">
        <v>112</v>
      </c>
      <c r="E10" s="12"/>
    </row>
    <row r="11" ht="22.5" customHeight="1">
      <c r="A11" s="11" t="s">
        <v>44</v>
      </c>
      <c r="B11" s="11" t="s">
        <v>113</v>
      </c>
      <c r="C11" s="11" t="s">
        <v>114</v>
      </c>
      <c r="D11" s="11" t="s">
        <v>115</v>
      </c>
      <c r="E11" s="11" t="s">
        <v>116</v>
      </c>
    </row>
  </sheetData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14.38"/>
    <col customWidth="1" min="3" max="3" width="17.63"/>
    <col customWidth="1" min="4" max="4" width="14.75"/>
    <col customWidth="1" min="5" max="5" width="29.5"/>
  </cols>
  <sheetData>
    <row r="1" ht="22.5" customHeight="1">
      <c r="A1" s="10" t="s">
        <v>82</v>
      </c>
      <c r="B1" s="10" t="s">
        <v>28</v>
      </c>
      <c r="C1" s="10" t="s">
        <v>29</v>
      </c>
      <c r="D1" s="10" t="s">
        <v>46</v>
      </c>
      <c r="E1" s="10" t="s">
        <v>84</v>
      </c>
    </row>
    <row r="2" ht="22.5" customHeight="1">
      <c r="A2" s="11" t="s">
        <v>32</v>
      </c>
      <c r="B2" s="13">
        <v>16.9</v>
      </c>
      <c r="C2" s="13">
        <v>12.0</v>
      </c>
      <c r="D2" s="14">
        <f>+4.9</f>
        <v>4.9</v>
      </c>
      <c r="E2" s="12"/>
    </row>
    <row r="3" ht="22.5" customHeight="1">
      <c r="A3" s="11" t="s">
        <v>33</v>
      </c>
      <c r="B3" s="13">
        <v>2.5</v>
      </c>
      <c r="C3" s="13">
        <v>15.0</v>
      </c>
      <c r="D3" s="13">
        <v>-12.5</v>
      </c>
      <c r="E3" s="11" t="s">
        <v>34</v>
      </c>
    </row>
    <row r="4" ht="22.5" customHeight="1">
      <c r="A4" s="11" t="s">
        <v>35</v>
      </c>
      <c r="B4" s="13">
        <v>11.9</v>
      </c>
      <c r="C4" s="13">
        <v>25.5</v>
      </c>
      <c r="D4" s="13">
        <v>-13.6</v>
      </c>
      <c r="E4" s="12"/>
    </row>
    <row r="5" ht="22.5" customHeight="1">
      <c r="A5" s="11" t="s">
        <v>36</v>
      </c>
      <c r="B5" s="13">
        <v>20.3</v>
      </c>
      <c r="C5" s="13">
        <v>29.4</v>
      </c>
      <c r="D5" s="13">
        <v>-9.1</v>
      </c>
      <c r="E5" s="11" t="s">
        <v>48</v>
      </c>
    </row>
    <row r="6" ht="22.5" customHeight="1">
      <c r="A6" s="11" t="s">
        <v>38</v>
      </c>
      <c r="B6" s="13">
        <v>0.76</v>
      </c>
      <c r="C6" s="13">
        <v>7.09</v>
      </c>
      <c r="D6" s="13">
        <v>-6.33</v>
      </c>
      <c r="E6" s="11" t="s">
        <v>48</v>
      </c>
    </row>
    <row r="7" ht="22.5" customHeight="1">
      <c r="A7" s="11" t="s">
        <v>39</v>
      </c>
      <c r="B7" s="13">
        <v>6.05</v>
      </c>
      <c r="C7" s="13">
        <v>41.09</v>
      </c>
      <c r="D7" s="13">
        <v>-35.04</v>
      </c>
      <c r="E7" s="12"/>
    </row>
    <row r="8" ht="22.5" customHeight="1">
      <c r="A8" s="11" t="s">
        <v>40</v>
      </c>
      <c r="B8" s="13">
        <v>10.56</v>
      </c>
      <c r="C8" s="13">
        <v>9.1</v>
      </c>
      <c r="D8" s="14">
        <f>+1.46</f>
        <v>1.46</v>
      </c>
      <c r="E8" s="11" t="s">
        <v>49</v>
      </c>
    </row>
    <row r="9" ht="22.5" customHeight="1">
      <c r="A9" s="11" t="s">
        <v>42</v>
      </c>
      <c r="B9" s="13">
        <v>5.03</v>
      </c>
      <c r="C9" s="13">
        <v>19.1</v>
      </c>
      <c r="D9" s="13">
        <v>-14.08</v>
      </c>
      <c r="E9" s="12"/>
    </row>
    <row r="10" ht="22.5" customHeight="1">
      <c r="A10" s="11" t="s">
        <v>43</v>
      </c>
      <c r="B10" s="13">
        <v>43.5</v>
      </c>
      <c r="C10" s="13">
        <v>12.75</v>
      </c>
      <c r="D10" s="14">
        <f>+30.75</f>
        <v>30.75</v>
      </c>
      <c r="E10" s="12"/>
    </row>
    <row r="11" ht="22.5" customHeight="1">
      <c r="A11" s="11" t="s">
        <v>44</v>
      </c>
      <c r="B11" s="13">
        <v>2.72</v>
      </c>
      <c r="C11" s="13">
        <v>16.15</v>
      </c>
      <c r="D11" s="13">
        <v>-13.44</v>
      </c>
      <c r="E11" s="11" t="s">
        <v>50</v>
      </c>
    </row>
  </sheetData>
  <dataValidations>
    <dataValidation type="custom" allowBlank="1" showDropDown="1" sqref="B2:D11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14.38"/>
    <col customWidth="1" min="3" max="3" width="17.63"/>
    <col customWidth="1" min="4" max="4" width="14.75"/>
    <col customWidth="1" min="5" max="5" width="13.38"/>
  </cols>
  <sheetData>
    <row r="1" ht="22.5" customHeight="1">
      <c r="A1" s="10" t="s">
        <v>27</v>
      </c>
      <c r="B1" s="10" t="s">
        <v>28</v>
      </c>
      <c r="C1" s="10" t="s">
        <v>29</v>
      </c>
      <c r="D1" s="10" t="s">
        <v>46</v>
      </c>
      <c r="E1" s="10" t="s">
        <v>47</v>
      </c>
    </row>
    <row r="2" ht="22.5" customHeight="1">
      <c r="A2" s="11" t="s">
        <v>32</v>
      </c>
      <c r="B2" s="13">
        <v>0.0</v>
      </c>
      <c r="C2" s="13">
        <v>6.5</v>
      </c>
      <c r="D2" s="13">
        <v>-6.5</v>
      </c>
      <c r="E2" s="12"/>
    </row>
    <row r="3" ht="22.5" customHeight="1">
      <c r="A3" s="11" t="s">
        <v>33</v>
      </c>
      <c r="B3" s="13">
        <v>4.0</v>
      </c>
      <c r="C3" s="13">
        <v>3.8</v>
      </c>
      <c r="D3" s="14">
        <f>+0.2</f>
        <v>0.2</v>
      </c>
      <c r="E3" s="12"/>
    </row>
    <row r="4" ht="22.5" customHeight="1">
      <c r="A4" s="11" t="s">
        <v>35</v>
      </c>
      <c r="B4" s="13">
        <v>8.3</v>
      </c>
      <c r="C4" s="13">
        <v>3.56</v>
      </c>
      <c r="D4" s="14">
        <f>+4.74</f>
        <v>4.74</v>
      </c>
      <c r="E4" s="12"/>
    </row>
    <row r="5" ht="22.5" customHeight="1">
      <c r="A5" s="11" t="s">
        <v>36</v>
      </c>
      <c r="B5" s="13">
        <v>1.54</v>
      </c>
      <c r="C5" s="13">
        <v>2.26</v>
      </c>
      <c r="D5" s="13">
        <v>-0.72</v>
      </c>
      <c r="E5" s="11" t="s">
        <v>48</v>
      </c>
    </row>
    <row r="6" ht="22.5" customHeight="1">
      <c r="A6" s="11" t="s">
        <v>38</v>
      </c>
      <c r="B6" s="13">
        <v>1.36</v>
      </c>
      <c r="C6" s="13">
        <v>1.33</v>
      </c>
      <c r="D6" s="14">
        <f>+0.03</f>
        <v>0.03</v>
      </c>
      <c r="E6" s="11" t="s">
        <v>48</v>
      </c>
    </row>
    <row r="7" ht="22.5" customHeight="1">
      <c r="A7" s="11" t="s">
        <v>39</v>
      </c>
      <c r="B7" s="13">
        <v>5.0</v>
      </c>
      <c r="C7" s="13">
        <v>1.33</v>
      </c>
      <c r="D7" s="14">
        <f>+3.67</f>
        <v>3.67</v>
      </c>
      <c r="E7" s="12"/>
    </row>
    <row r="8" ht="22.5" customHeight="1">
      <c r="A8" s="11" t="s">
        <v>40</v>
      </c>
      <c r="B8" s="13">
        <v>1.7</v>
      </c>
      <c r="C8" s="13">
        <v>6.6</v>
      </c>
      <c r="D8" s="13">
        <v>-4.9</v>
      </c>
      <c r="E8" s="11" t="s">
        <v>49</v>
      </c>
    </row>
    <row r="9" ht="22.5" customHeight="1">
      <c r="A9" s="11" t="s">
        <v>42</v>
      </c>
      <c r="B9" s="13">
        <v>0.3</v>
      </c>
      <c r="C9" s="13">
        <v>2.15</v>
      </c>
      <c r="D9" s="13">
        <v>-1.85</v>
      </c>
      <c r="E9" s="12"/>
    </row>
    <row r="10" ht="22.5" customHeight="1">
      <c r="A10" s="11" t="s">
        <v>43</v>
      </c>
      <c r="B10" s="13">
        <v>2.57</v>
      </c>
      <c r="C10" s="13">
        <v>4.9</v>
      </c>
      <c r="D10" s="13">
        <v>-2.33</v>
      </c>
      <c r="E10" s="12"/>
    </row>
    <row r="11" ht="22.5" customHeight="1">
      <c r="A11" s="11" t="s">
        <v>44</v>
      </c>
      <c r="B11" s="13">
        <v>0.08</v>
      </c>
      <c r="C11" s="13">
        <v>8.6</v>
      </c>
      <c r="D11" s="13">
        <v>-8.52</v>
      </c>
      <c r="E11" s="11" t="s">
        <v>50</v>
      </c>
    </row>
  </sheetData>
  <dataValidations>
    <dataValidation type="custom" allowBlank="1" showDropDown="1" sqref="B2:D11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.5"/>
    <col customWidth="1" min="2" max="2" width="26.38"/>
    <col customWidth="1" min="3" max="3" width="33.88"/>
    <col customWidth="1" min="4" max="4" width="40.0"/>
    <col customWidth="1" min="5" max="5" width="41.88"/>
  </cols>
  <sheetData>
    <row r="1" ht="22.5" customHeight="1">
      <c r="A1" s="24" t="s">
        <v>117</v>
      </c>
      <c r="B1" s="24" t="s">
        <v>118</v>
      </c>
      <c r="C1" s="24" t="s">
        <v>119</v>
      </c>
      <c r="D1" s="24" t="s">
        <v>120</v>
      </c>
      <c r="E1" s="24" t="s">
        <v>121</v>
      </c>
    </row>
    <row r="2" ht="22.5" customHeight="1">
      <c r="A2" s="25" t="s">
        <v>122</v>
      </c>
      <c r="B2" s="26" t="s">
        <v>123</v>
      </c>
      <c r="C2" s="26" t="s">
        <v>124</v>
      </c>
      <c r="D2" s="26" t="s">
        <v>125</v>
      </c>
      <c r="E2" s="25" t="s">
        <v>126</v>
      </c>
    </row>
    <row r="3" ht="22.5" customHeight="1">
      <c r="A3" s="25" t="s">
        <v>127</v>
      </c>
      <c r="B3" s="26" t="s">
        <v>128</v>
      </c>
      <c r="C3" s="25" t="s">
        <v>129</v>
      </c>
      <c r="D3" s="26" t="s">
        <v>130</v>
      </c>
      <c r="E3" s="25" t="s">
        <v>131</v>
      </c>
    </row>
    <row r="4" ht="22.5" customHeight="1">
      <c r="A4" s="25" t="s">
        <v>132</v>
      </c>
      <c r="B4" s="26" t="s">
        <v>133</v>
      </c>
      <c r="C4" s="26" t="s">
        <v>134</v>
      </c>
      <c r="D4" s="25" t="s">
        <v>135</v>
      </c>
      <c r="E4" s="25" t="s">
        <v>136</v>
      </c>
    </row>
    <row r="5" ht="22.5" customHeight="1">
      <c r="A5" s="25">
        <v>2022.0</v>
      </c>
      <c r="B5" s="26" t="s">
        <v>137</v>
      </c>
      <c r="C5" s="26" t="s">
        <v>138</v>
      </c>
      <c r="D5" s="26" t="s">
        <v>139</v>
      </c>
      <c r="E5" s="25" t="s">
        <v>140</v>
      </c>
    </row>
    <row r="6" ht="22.5" customHeight="1">
      <c r="A6" s="25">
        <v>2023.0</v>
      </c>
      <c r="B6" s="26" t="s">
        <v>141</v>
      </c>
      <c r="C6" s="26" t="s">
        <v>142</v>
      </c>
      <c r="D6" s="26" t="s">
        <v>143</v>
      </c>
      <c r="E6" s="25" t="s">
        <v>144</v>
      </c>
    </row>
    <row r="7" ht="22.5" customHeight="1">
      <c r="A7" s="25">
        <v>2024.0</v>
      </c>
      <c r="B7" s="26" t="s">
        <v>145</v>
      </c>
      <c r="C7" s="26" t="s">
        <v>146</v>
      </c>
      <c r="D7" s="26" t="s">
        <v>124</v>
      </c>
      <c r="E7" s="25" t="s">
        <v>147</v>
      </c>
    </row>
    <row r="8" ht="22.5" customHeight="1">
      <c r="A8" s="25">
        <v>2025.0</v>
      </c>
      <c r="B8" s="26" t="s">
        <v>148</v>
      </c>
      <c r="C8" s="26" t="s">
        <v>149</v>
      </c>
      <c r="D8" s="25">
        <v>423.0</v>
      </c>
      <c r="E8" s="25" t="s">
        <v>150</v>
      </c>
    </row>
    <row r="9" ht="22.5" customHeight="1">
      <c r="A9" s="24" t="s">
        <v>151</v>
      </c>
      <c r="B9" s="27" t="s">
        <v>152</v>
      </c>
      <c r="C9" s="27" t="s">
        <v>125</v>
      </c>
      <c r="D9" s="24" t="s">
        <v>153</v>
      </c>
      <c r="E9" s="24" t="s">
        <v>154</v>
      </c>
    </row>
  </sheetData>
  <drawing r:id="rId1"/>
  <tableParts count="1">
    <tablePart r:id="rId3"/>
  </tableParts>
</worksheet>
</file>